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5445" windowHeight="3765" tabRatio="415" activeTab="3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Total'!$A$1:$J$75</definedName>
    <definedName name="_xlnm.Print_Area" localSheetId="1">'9.2.  Generadoras'!$A$1:$T$81</definedName>
    <definedName name="_xlnm.Print_Area" localSheetId="2">'9.3 Transmisión'!$A$1:$J$73</definedName>
    <definedName name="_xlnm.Print_Area" localSheetId="3">'9.4 Distribuidoras'!$A$1:$P$71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Transmisión'!$A$1:$J$42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<sst xmlns="http://schemas.openxmlformats.org/spreadsheetml/2006/main" count="340" uniqueCount="168">
  <si>
    <t>Electroperú S.A.</t>
  </si>
  <si>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</si>
  <si>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</si>
  <si>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</si>
  <si>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</si>
  <si>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</si>
  <si>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</si>
  <si>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</si>
  <si>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</si>
  <si>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</si>
  <si>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</si>
  <si>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Empresa de Generación Eléctrica de Arequipa S.A.</t>
  </si>
  <si>
    <t>Empresa de Generación Eléctrica San Gabán S.A.</t>
  </si>
  <si>
    <t>Empresa de Generación Eléctrica Machupicchu S.A.</t>
  </si>
  <si>
    <t>Empresa de Generación Eléctrica del Sur S.A.</t>
  </si>
  <si>
    <t>Shougang Generación Eléctrica S.A.A.</t>
  </si>
  <si>
    <t>Nombre de la empresa</t>
  </si>
  <si>
    <t>PRIVADA</t>
  </si>
  <si>
    <t>( * ) : Empresa privatizada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</si>
  <si>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</si>
  <si>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</si>
  <si>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</si>
  <si>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</si>
  <si>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</si>
  <si>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</si>
  <si>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</si>
  <si>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</si>
  <si>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</si>
  <si>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</si>
  <si>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</si>
  <si>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</si>
  <si>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</si>
  <si>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</si>
  <si>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</si>
  <si>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</si>
  <si>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</si>
  <si>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</si>
  <si>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</si>
  <si>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</si>
  <si>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</si>
  <si>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 xml:space="preserve">Facturación total </t>
  </si>
  <si>
    <t>Energía del Sur S.A.</t>
  </si>
  <si>
    <t>Generación Eléctrica Atocongo S.A.</t>
  </si>
  <si>
    <t>Sindicato Energético S.A.</t>
  </si>
  <si>
    <t>Eléctrica Santa Rosa S.A.C.</t>
  </si>
  <si>
    <t>Dic</t>
  </si>
  <si>
    <t>9.1.   PARTICIPACIÓN DE LAS EMPRESAS DEL MERCADO ELÉCTRICO SEGÚN SU FACTURACIÓN TOTAL</t>
  </si>
  <si>
    <t>Central Hidroeléctrica de Langui S.A.</t>
  </si>
  <si>
    <t>Cia. Hidroeléctrica San Hilarión S.A.</t>
  </si>
  <si>
    <t>Generadora de Energía del Perú S.A.</t>
  </si>
  <si>
    <t xml:space="preserve">Agro Industrial Paramonga S.A.A. </t>
  </si>
  <si>
    <t xml:space="preserve">Chinango S.A.C. </t>
  </si>
  <si>
    <t>Compañía Eléctrica El Platanal S.A.</t>
  </si>
  <si>
    <t>Hidroeeléctrica Santa Cruz S.A.C.</t>
  </si>
  <si>
    <t>Kallpa Generación S.A.</t>
  </si>
  <si>
    <t>Maja Energía S.A.C.</t>
  </si>
  <si>
    <t>Sociedad Minera Corona S.A.</t>
  </si>
  <si>
    <t>Duke Energy Egenor S en C por A.*</t>
  </si>
  <si>
    <t>Empresa Eléctrica de Piura S.A.*</t>
  </si>
  <si>
    <r>
      <t>SN Power Perú S.A.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</si>
  <si>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Inició sus operaciones en Marzo del 2010, habiendo absorbido las centrales de Electroandes.</t>
    </r>
  </si>
  <si>
    <t>--</t>
  </si>
  <si>
    <t>Bionergía del Chira S.A.</t>
  </si>
  <si>
    <t>SDF Energía S.A.C.</t>
  </si>
  <si>
    <t>Edegel S.A.A.*</t>
  </si>
  <si>
    <t>Termoselva S.R.L.</t>
  </si>
  <si>
    <t>Aguas y Energía Perú S.A.</t>
  </si>
  <si>
    <t>Petramas S.A.C.</t>
  </si>
  <si>
    <t>Compañia Hidroeléctrica Tingo SA</t>
  </si>
  <si>
    <t xml:space="preserve"> </t>
  </si>
  <si>
    <t xml:space="preserve">9.3.   PARTICIPACIÓN DE LAS EMPRESAS TRANSMISORAS EN EL MERCADO ELÉCTRICO </t>
  </si>
  <si>
    <t xml:space="preserve">          SEGÚN SU LONGITUD DE LÍNEAS DE TRANSMISIÓN EN  220 kV y 138 kV</t>
  </si>
  <si>
    <t>Longitud de linea (km) por nivel de tensión</t>
  </si>
  <si>
    <t>220 kV</t>
  </si>
  <si>
    <t>138 kV</t>
  </si>
  <si>
    <t>miles US $</t>
  </si>
  <si>
    <t>Red de Energía del Perú S.A.</t>
  </si>
  <si>
    <t>Consorcio Transmantaro S.A.</t>
  </si>
  <si>
    <t>Red Eléctrica del Sur S.A.</t>
  </si>
  <si>
    <t>Interconección Eléctrica ISA Perú S.A.</t>
  </si>
  <si>
    <t>Eteselva S.R.L.</t>
  </si>
  <si>
    <t>Abengoa Transmisión Norte S.A.</t>
  </si>
  <si>
    <t>Etenorte S.R.L.</t>
  </si>
  <si>
    <t>Consorcio Energético Huancavelica S.A.</t>
  </si>
  <si>
    <t>LONGITUD</t>
  </si>
  <si>
    <t>EMP. PRIVADA</t>
  </si>
  <si>
    <t>REPSA</t>
  </si>
  <si>
    <t>TRANSMANTARO</t>
  </si>
  <si>
    <t>REDESUR</t>
  </si>
  <si>
    <t>ISAPERU</t>
  </si>
  <si>
    <t>ETESELVA</t>
  </si>
  <si>
    <t>ABENGOA NORTE</t>
  </si>
  <si>
    <t>ETENORTE</t>
  </si>
  <si>
    <t>CONENHUA</t>
  </si>
  <si>
    <t>total</t>
  </si>
  <si>
    <t>Mercado regulado</t>
  </si>
  <si>
    <t>Mercado libre</t>
  </si>
  <si>
    <t>Electronorte Medio S.A. - Hidrandina</t>
  </si>
  <si>
    <t>Electrocentro S.A.</t>
  </si>
  <si>
    <t>Electronoroeste S.A.</t>
  </si>
  <si>
    <t>Electro Sur Este S.A.A.</t>
  </si>
  <si>
    <t>Electronorte S.A.</t>
  </si>
  <si>
    <t>Sociedad Eléctrica del Sur Oeste S.A.</t>
  </si>
  <si>
    <t>Electro Oriente S.A.</t>
  </si>
  <si>
    <t>Electro Puno S.A.A.</t>
  </si>
  <si>
    <t>Electrosur S.A.</t>
  </si>
  <si>
    <t>Electro Ucayali S.A.</t>
  </si>
  <si>
    <t>INADE - Proyecto Especial Chavimochic</t>
  </si>
  <si>
    <t>Edelnor S.A.A.*</t>
  </si>
  <si>
    <t>Luz del Sur S.A.A.*</t>
  </si>
  <si>
    <r>
      <t>Electro Dunas S. A.A.</t>
    </r>
    <r>
      <rPr>
        <vertAlign val="superscript"/>
        <sz val="10"/>
        <rFont val="Arial"/>
        <family val="2"/>
      </rPr>
      <t>2</t>
    </r>
  </si>
  <si>
    <t>Empresa de Distribución Eléctrica Cañete S.A.*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</si>
  <si>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</si>
  <si>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</si>
  <si>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</si>
  <si>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</si>
  <si>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Empresa de Interés Local Hidroeléctrica Chacas S.A.</t>
  </si>
  <si>
    <t>Consorcio Eléctrico de Villacurí S.A.C.</t>
  </si>
  <si>
    <t>Electro Pangoa S.A.</t>
  </si>
  <si>
    <t>Empresa de Generación y Comercialización de Servicio Público de Electricidad Pangoa S.A.</t>
  </si>
  <si>
    <t>Empresa Distribuidora y Comercializadora de Electricidad San Ramón de Pangoa S.A.</t>
  </si>
  <si>
    <r>
      <t>2</t>
    </r>
    <r>
      <rPr>
        <sz val="8"/>
        <rFont val="Arial"/>
        <family val="2"/>
      </rPr>
      <t xml:space="preserve"> A partir de Abril de 2010, la empresa Electro Sur Medio S.A.A., cambió su razón social por Electro Dunas S.A.A.</t>
    </r>
  </si>
  <si>
    <t>Total distribuidoras del mercado eléctrico</t>
  </si>
  <si>
    <t>(*) Empresa privatizada</t>
  </si>
  <si>
    <t>CLIENTES</t>
  </si>
  <si>
    <t>Mercado Regulado</t>
  </si>
  <si>
    <t>Mercado Libre</t>
  </si>
  <si>
    <t>VENTA DE ENERGÍA</t>
  </si>
  <si>
    <t>9.2.  PARTICIPACIÓN DE LAS EMPRESAS GENERADORAS DEL MERCADO ELÉCTRICO</t>
  </si>
  <si>
    <t>FACTURACION MILLONES US$ 2012</t>
  </si>
  <si>
    <t>Producción de energía eléctrica  2012  (GWh)</t>
  </si>
  <si>
    <t>Potencia instalada  2012  (MW)</t>
  </si>
  <si>
    <t>a. Empresas estatales a diciembre del 2012</t>
  </si>
  <si>
    <t>b. Empresas privadas a diciembre del 2012</t>
  </si>
  <si>
    <t>A.- Empresas privadas a diciembre del 2012</t>
  </si>
  <si>
    <t>9.4.    PARTICIPACIÓN DE LAS EMPRESAS DISTRIBUIDORAS EN EL MERCADO ELÉCTRICO  2012</t>
  </si>
  <si>
    <t>c. Total participación de empresas distribuidoras a diciembre del 2012</t>
  </si>
  <si>
    <t>Número de clientes  2012</t>
  </si>
  <si>
    <t>Venta de energía  2012  (GWh)</t>
  </si>
  <si>
    <t>ELECTRO SUR ESTE S.A.A.</t>
  </si>
  <si>
    <t>ELECTROCENTRO S.A.</t>
  </si>
  <si>
    <t>ELECTRONOROESTE S.A</t>
  </si>
  <si>
    <t>EMPRESA REGIONAL DE SERV PUBLICO DE ELECTRICIDAD DE PUNO S.A.A.</t>
  </si>
  <si>
    <t>EMPRESA REGIONAL DE SERVICIO PUBLICO DE ELECTRICIDAD DEL NORTE SA</t>
  </si>
  <si>
    <t>EMPRESA REGIONAL DE SERVICIO PUBLICO DE ELECTRICIDAD DEL ORIENTE - ELECTRO ORIENTE S.A.</t>
  </si>
  <si>
    <t>EMPRESA REGIONAL DE SERVICIO PUBLICO DE ELECTRICIDAD DEL SUR S.A.-  ELECTROSUR S.A.</t>
  </si>
  <si>
    <t>EMPRESA REGIONAL DE SERVICIO PUBLICO DE ELECTRICIDAD ELECTRONORTEMEDIO SOCIEDAD ANONIMA - HIDRANDINA</t>
  </si>
  <si>
    <t>PROYECTO ESPECIAL CHAVIMOCHIC</t>
  </si>
  <si>
    <t>SOCIEDAD ELECTRICA DEL SUR OESTE S.A.</t>
  </si>
  <si>
    <t>CONSORCIO ELECTRICO DE VILLACURI SAC</t>
  </si>
  <si>
    <t>ELECTRO DUNAS S.A.A.</t>
  </si>
  <si>
    <t>ELECTRO PANGOA S.A</t>
  </si>
  <si>
    <t>ELECTRO TOCACHE S.A.</t>
  </si>
  <si>
    <t>EMPR.MUNIC.DE SERVIC.ELECT.UTCUBAMBA SAC</t>
  </si>
  <si>
    <t>EMPRESA DE DISTRIBUCION ELECTRICA LIMA NORTE S.A.A</t>
  </si>
  <si>
    <t>EMPRESA DE DISTRIBUCION Y COMERCIALIZACION DE ELECTRICIDAD SAN RAMON S.A.</t>
  </si>
  <si>
    <t>LUZ DEL SUR S.A.A.</t>
  </si>
  <si>
    <t>c. Total participación de empresas generadoras estatales y privadas a diciembre del 2012</t>
  </si>
  <si>
    <t>Solar</t>
  </si>
  <si>
    <t>GTS Repartición S.A.C.</t>
  </si>
  <si>
    <t>Hidrocañete S.A</t>
  </si>
  <si>
    <t>GTS Majes S.A.C.</t>
  </si>
  <si>
    <t>Maple Etanol S.R.L.</t>
  </si>
  <si>
    <t>Tacna Solar S.A.C.</t>
  </si>
  <si>
    <t>SDE Piura S.A.C.</t>
  </si>
  <si>
    <t>DATA DE GRAFICO 2012</t>
  </si>
  <si>
    <t>Panamericana Solar S.A.C.</t>
  </si>
  <si>
    <t>GRÁFICO 2012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</si>
</sst>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%"/>
    <numFmt numFmtId="195" formatCode="_ * #,##0_ ;_ * \-#,##0_ ;_ * &quot;-&quot;??_ ;_ @_ 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%"/>
    <numFmt numFmtId="203" formatCode="0.0000%"/>
    <numFmt numFmtId="204" formatCode="0.00000%"/>
    <numFmt numFmtId="205" formatCode="#\ ###\ ##0.00"/>
    <numFmt numFmtId="206" formatCode="#,##0.000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17.75"/>
      <color indexed="8"/>
      <name val="Arial"/>
      <family val="0"/>
    </font>
    <font>
      <sz val="10.25"/>
      <color indexed="8"/>
      <name val="Arial"/>
      <family val="0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.75"/>
      <color indexed="8"/>
      <name val="Arial"/>
      <family val="0"/>
    </font>
    <font>
      <b/>
      <sz val="11"/>
      <color indexed="9"/>
      <name val="Arial"/>
      <family val="0"/>
    </font>
    <font>
      <b/>
      <sz val="9.75"/>
      <color indexed="9"/>
      <name val="Arial"/>
      <family val="0"/>
    </font>
    <font>
      <b/>
      <vertAlign val="superscript"/>
      <sz val="12"/>
      <color indexed="8"/>
      <name val="Arial"/>
      <family val="0"/>
    </font>
    <font>
      <b/>
      <sz val="9"/>
      <color indexed="9"/>
      <name val="Arial"/>
      <family val="0"/>
    </font>
    <font>
      <b/>
      <sz val="11.5"/>
      <color indexed="8"/>
      <name val="Arial"/>
      <family val="0"/>
    </font>
    <font>
      <b/>
      <sz val="9.5"/>
      <color indexed="9"/>
      <name val="Arial"/>
      <family val="0"/>
    </font>
    <font>
      <sz val="1.75"/>
      <color indexed="8"/>
      <name val="Arial"/>
      <family val="0"/>
    </font>
    <font>
      <b/>
      <sz val="2.25"/>
      <color indexed="9"/>
      <name val="Arial"/>
      <family val="0"/>
    </font>
    <font>
      <b/>
      <sz val="11.75"/>
      <color indexed="9"/>
      <name val="Arial"/>
      <family val="0"/>
    </font>
    <font>
      <b/>
      <sz val="9"/>
      <color indexed="8"/>
      <name val="Calibri"/>
      <family val="0"/>
    </font>
    <font>
      <b/>
      <sz val="10.75"/>
      <color indexed="9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0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4" borderId="0" applyNumberFormat="0" applyBorder="0" applyAlignment="0" applyProtection="0"/>
    <xf numFmtId="0" fontId="59" fillId="17" borderId="1" applyNumberFormat="0" applyAlignment="0" applyProtection="0"/>
    <xf numFmtId="0" fontId="86" fillId="1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4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7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8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17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92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94" fontId="6" fillId="0" borderId="0" xfId="58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94" fontId="6" fillId="0" borderId="0" xfId="58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9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5" fontId="0" fillId="0" borderId="0" xfId="48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26" borderId="10" xfId="0" applyFont="1" applyFill="1" applyBorder="1" applyAlignment="1">
      <alignment/>
    </xf>
    <xf numFmtId="0" fontId="13" fillId="26" borderId="11" xfId="0" applyFont="1" applyFill="1" applyBorder="1" applyAlignment="1">
      <alignment/>
    </xf>
    <xf numFmtId="0" fontId="13" fillId="26" borderId="12" xfId="0" applyFont="1" applyFill="1" applyBorder="1" applyAlignment="1">
      <alignment/>
    </xf>
    <xf numFmtId="0" fontId="13" fillId="26" borderId="13" xfId="0" applyFont="1" applyFill="1" applyBorder="1" applyAlignment="1">
      <alignment/>
    </xf>
    <xf numFmtId="0" fontId="11" fillId="26" borderId="14" xfId="0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3" fillId="26" borderId="17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0" fontId="13" fillId="26" borderId="19" xfId="0" applyFont="1" applyFill="1" applyBorder="1" applyAlignment="1">
      <alignment/>
    </xf>
    <xf numFmtId="0" fontId="13" fillId="26" borderId="20" xfId="0" applyFont="1" applyFill="1" applyBorder="1" applyAlignment="1">
      <alignment/>
    </xf>
    <xf numFmtId="0" fontId="11" fillId="26" borderId="21" xfId="0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/>
    </xf>
    <xf numFmtId="0" fontId="11" fillId="26" borderId="25" xfId="0" applyFont="1" applyFill="1" applyBorder="1" applyAlignment="1">
      <alignment horizontal="center"/>
    </xf>
    <xf numFmtId="0" fontId="11" fillId="26" borderId="26" xfId="0" applyFont="1" applyFill="1" applyBorder="1" applyAlignment="1">
      <alignment horizontal="center"/>
    </xf>
    <xf numFmtId="0" fontId="11" fillId="26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94" fontId="6" fillId="0" borderId="30" xfId="58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194" fontId="6" fillId="0" borderId="31" xfId="58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/>
    </xf>
    <xf numFmtId="194" fontId="6" fillId="0" borderId="38" xfId="58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/>
    </xf>
    <xf numFmtId="194" fontId="6" fillId="0" borderId="39" xfId="58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0" fontId="6" fillId="0" borderId="30" xfId="58" applyNumberFormat="1" applyFont="1" applyFill="1" applyBorder="1" applyAlignment="1">
      <alignment horizontal="center"/>
    </xf>
    <xf numFmtId="10" fontId="6" fillId="0" borderId="31" xfId="58" applyNumberFormat="1" applyFont="1" applyFill="1" applyBorder="1" applyAlignment="1">
      <alignment horizontal="center"/>
    </xf>
    <xf numFmtId="10" fontId="6" fillId="0" borderId="40" xfId="58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/>
    </xf>
    <xf numFmtId="194" fontId="6" fillId="0" borderId="43" xfId="58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94" fontId="6" fillId="0" borderId="46" xfId="58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194" fontId="6" fillId="0" borderId="12" xfId="58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94" fontId="6" fillId="0" borderId="47" xfId="58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/>
    </xf>
    <xf numFmtId="194" fontId="6" fillId="0" borderId="48" xfId="58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36" xfId="0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5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194" fontId="0" fillId="0" borderId="0" xfId="0" applyNumberFormat="1" applyFill="1" applyAlignment="1">
      <alignment/>
    </xf>
    <xf numFmtId="4" fontId="6" fillId="0" borderId="0" xfId="58" applyNumberFormat="1" applyFont="1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9" fontId="6" fillId="0" borderId="58" xfId="58" applyFont="1" applyFill="1" applyBorder="1" applyAlignment="1">
      <alignment horizontal="center"/>
    </xf>
    <xf numFmtId="0" fontId="0" fillId="0" borderId="59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9" fontId="6" fillId="0" borderId="61" xfId="58" applyFont="1" applyFill="1" applyBorder="1" applyAlignment="1">
      <alignment horizontal="center"/>
    </xf>
    <xf numFmtId="0" fontId="0" fillId="0" borderId="60" xfId="0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9" fontId="6" fillId="0" borderId="37" xfId="58" applyFont="1" applyFill="1" applyBorder="1" applyAlignment="1">
      <alignment horizontal="center"/>
    </xf>
    <xf numFmtId="9" fontId="6" fillId="0" borderId="62" xfId="58" applyFont="1" applyFill="1" applyBorder="1" applyAlignment="1">
      <alignment horizontal="center"/>
    </xf>
    <xf numFmtId="0" fontId="0" fillId="0" borderId="63" xfId="0" applyFill="1" applyBorder="1" applyAlignment="1">
      <alignment/>
    </xf>
    <xf numFmtId="4" fontId="3" fillId="0" borderId="64" xfId="0" applyNumberFormat="1" applyFont="1" applyFill="1" applyBorder="1" applyAlignment="1">
      <alignment/>
    </xf>
    <xf numFmtId="9" fontId="6" fillId="0" borderId="49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9" fontId="6" fillId="0" borderId="65" xfId="0" applyNumberFormat="1" applyFont="1" applyFill="1" applyBorder="1" applyAlignment="1">
      <alignment horizontal="center"/>
    </xf>
    <xf numFmtId="194" fontId="6" fillId="0" borderId="66" xfId="58" applyNumberFormat="1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 vertical="center"/>
    </xf>
    <xf numFmtId="0" fontId="11" fillId="26" borderId="15" xfId="0" applyFont="1" applyFill="1" applyBorder="1" applyAlignment="1">
      <alignment horizontal="center" vertical="center"/>
    </xf>
    <xf numFmtId="0" fontId="11" fillId="26" borderId="30" xfId="0" applyFont="1" applyFill="1" applyBorder="1" applyAlignment="1">
      <alignment horizontal="center"/>
    </xf>
    <xf numFmtId="0" fontId="11" fillId="26" borderId="31" xfId="0" applyFont="1" applyFill="1" applyBorder="1" applyAlignment="1">
      <alignment horizontal="center"/>
    </xf>
    <xf numFmtId="0" fontId="11" fillId="26" borderId="40" xfId="0" applyFont="1" applyFill="1" applyBorder="1" applyAlignment="1">
      <alignment horizontal="center"/>
    </xf>
    <xf numFmtId="0" fontId="11" fillId="26" borderId="67" xfId="0" applyFont="1" applyFill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68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66" xfId="58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68" xfId="58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48" xfId="0" applyNumberFormat="1" applyBorder="1" applyAlignment="1">
      <alignment/>
    </xf>
    <xf numFmtId="9" fontId="0" fillId="0" borderId="49" xfId="58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0" fontId="8" fillId="0" borderId="69" xfId="0" applyFont="1" applyFill="1" applyBorder="1" applyAlignment="1">
      <alignment horizontal="center"/>
    </xf>
    <xf numFmtId="4" fontId="15" fillId="0" borderId="0" xfId="48" applyNumberFormat="1" applyFont="1" applyFill="1" applyBorder="1" applyAlignment="1">
      <alignment/>
    </xf>
    <xf numFmtId="10" fontId="6" fillId="0" borderId="70" xfId="58" applyNumberFormat="1" applyFont="1" applyFill="1" applyBorder="1" applyAlignment="1">
      <alignment horizontal="center"/>
    </xf>
    <xf numFmtId="10" fontId="6" fillId="0" borderId="71" xfId="58" applyNumberFormat="1" applyFont="1" applyFill="1" applyBorder="1" applyAlignment="1">
      <alignment horizontal="center"/>
    </xf>
    <xf numFmtId="10" fontId="6" fillId="0" borderId="65" xfId="58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48" xfId="0" applyBorder="1" applyAlignment="1">
      <alignment/>
    </xf>
    <xf numFmtId="4" fontId="18" fillId="0" borderId="48" xfId="0" applyNumberFormat="1" applyFont="1" applyFill="1" applyBorder="1" applyAlignment="1">
      <alignment horizontal="right"/>
    </xf>
    <xf numFmtId="194" fontId="6" fillId="0" borderId="72" xfId="58" applyNumberFormat="1" applyFont="1" applyFill="1" applyBorder="1" applyAlignment="1">
      <alignment horizontal="center"/>
    </xf>
    <xf numFmtId="4" fontId="0" fillId="0" borderId="33" xfId="0" applyNumberFormat="1" applyFill="1" applyBorder="1" applyAlignment="1">
      <alignment/>
    </xf>
    <xf numFmtId="0" fontId="0" fillId="0" borderId="33" xfId="0" applyBorder="1" applyAlignment="1">
      <alignment/>
    </xf>
    <xf numFmtId="10" fontId="6" fillId="0" borderId="72" xfId="58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20" fontId="0" fillId="0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9" fontId="0" fillId="27" borderId="0" xfId="58" applyFill="1" applyAlignment="1">
      <alignment/>
    </xf>
    <xf numFmtId="3" fontId="0" fillId="27" borderId="0" xfId="0" applyNumberFormat="1" applyFill="1" applyAlignment="1">
      <alignment/>
    </xf>
    <xf numFmtId="9" fontId="0" fillId="27" borderId="0" xfId="58" applyNumberFormat="1" applyFill="1" applyAlignment="1">
      <alignment/>
    </xf>
    <xf numFmtId="4" fontId="0" fillId="27" borderId="0" xfId="0" applyNumberFormat="1" applyFill="1" applyAlignment="1">
      <alignment/>
    </xf>
    <xf numFmtId="4" fontId="0" fillId="0" borderId="67" xfId="0" applyNumberFormat="1" applyFill="1" applyBorder="1" applyAlignment="1">
      <alignment/>
    </xf>
    <xf numFmtId="0" fontId="26" fillId="0" borderId="0" xfId="0" applyFont="1" applyAlignment="1">
      <alignment/>
    </xf>
    <xf numFmtId="4" fontId="93" fillId="0" borderId="28" xfId="0" applyNumberFormat="1" applyFont="1" applyFill="1" applyBorder="1" applyAlignment="1">
      <alignment/>
    </xf>
    <xf numFmtId="194" fontId="94" fillId="0" borderId="30" xfId="58" applyNumberFormat="1" applyFont="1" applyFill="1" applyBorder="1" applyAlignment="1">
      <alignment horizontal="center"/>
    </xf>
    <xf numFmtId="205" fontId="93" fillId="0" borderId="0" xfId="0" applyNumberFormat="1" applyFont="1" applyAlignment="1">
      <alignment/>
    </xf>
    <xf numFmtId="10" fontId="94" fillId="0" borderId="30" xfId="58" applyNumberFormat="1" applyFont="1" applyFill="1" applyBorder="1" applyAlignment="1">
      <alignment horizontal="center"/>
    </xf>
    <xf numFmtId="4" fontId="95" fillId="0" borderId="15" xfId="0" applyNumberFormat="1" applyFont="1" applyFill="1" applyBorder="1" applyAlignment="1">
      <alignment/>
    </xf>
    <xf numFmtId="10" fontId="94" fillId="0" borderId="40" xfId="58" applyNumberFormat="1" applyFont="1" applyFill="1" applyBorder="1" applyAlignment="1">
      <alignment horizontal="center"/>
    </xf>
    <xf numFmtId="4" fontId="93" fillId="0" borderId="14" xfId="0" applyNumberFormat="1" applyFont="1" applyFill="1" applyBorder="1" applyAlignment="1">
      <alignment/>
    </xf>
    <xf numFmtId="4" fontId="93" fillId="0" borderId="15" xfId="0" applyNumberFormat="1" applyFont="1" applyFill="1" applyBorder="1" applyAlignment="1">
      <alignment/>
    </xf>
    <xf numFmtId="4" fontId="95" fillId="0" borderId="33" xfId="0" applyNumberFormat="1" applyFont="1" applyFill="1" applyBorder="1" applyAlignment="1">
      <alignment/>
    </xf>
    <xf numFmtId="10" fontId="94" fillId="0" borderId="31" xfId="58" applyNumberFormat="1" applyFont="1" applyFill="1" applyBorder="1" applyAlignment="1">
      <alignment horizontal="center"/>
    </xf>
    <xf numFmtId="4" fontId="93" fillId="0" borderId="34" xfId="0" applyNumberFormat="1" applyFont="1" applyFill="1" applyBorder="1" applyAlignment="1">
      <alignment/>
    </xf>
    <xf numFmtId="194" fontId="94" fillId="0" borderId="73" xfId="58" applyNumberFormat="1" applyFont="1" applyFill="1" applyBorder="1" applyAlignment="1">
      <alignment horizontal="center"/>
    </xf>
    <xf numFmtId="4" fontId="93" fillId="0" borderId="74" xfId="0" applyNumberFormat="1" applyFont="1" applyFill="1" applyBorder="1" applyAlignment="1">
      <alignment/>
    </xf>
    <xf numFmtId="10" fontId="94" fillId="0" borderId="73" xfId="58" applyNumberFormat="1" applyFont="1" applyFill="1" applyBorder="1" applyAlignment="1">
      <alignment horizontal="center"/>
    </xf>
    <xf numFmtId="4" fontId="95" fillId="0" borderId="74" xfId="0" applyNumberFormat="1" applyFont="1" applyFill="1" applyBorder="1" applyAlignment="1">
      <alignment/>
    </xf>
    <xf numFmtId="10" fontId="94" fillId="0" borderId="75" xfId="58" applyNumberFormat="1" applyFont="1" applyFill="1" applyBorder="1" applyAlignment="1">
      <alignment horizontal="center"/>
    </xf>
    <xf numFmtId="4" fontId="93" fillId="0" borderId="67" xfId="0" applyNumberFormat="1" applyFont="1" applyFill="1" applyBorder="1" applyAlignment="1">
      <alignment/>
    </xf>
    <xf numFmtId="9" fontId="94" fillId="0" borderId="68" xfId="58" applyFont="1" applyFill="1" applyBorder="1" applyAlignment="1">
      <alignment horizontal="center"/>
    </xf>
    <xf numFmtId="4" fontId="93" fillId="0" borderId="76" xfId="0" applyNumberFormat="1" applyFont="1" applyFill="1" applyBorder="1" applyAlignment="1">
      <alignment/>
    </xf>
    <xf numFmtId="9" fontId="94" fillId="0" borderId="77" xfId="5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10" fontId="6" fillId="0" borderId="0" xfId="58" applyNumberFormat="1" applyFont="1" applyFill="1" applyBorder="1" applyAlignment="1">
      <alignment horizontal="center"/>
    </xf>
    <xf numFmtId="4" fontId="93" fillId="0" borderId="78" xfId="0" applyNumberFormat="1" applyFont="1" applyFill="1" applyBorder="1" applyAlignment="1">
      <alignment/>
    </xf>
    <xf numFmtId="194" fontId="94" fillId="0" borderId="31" xfId="58" applyNumberFormat="1" applyFont="1" applyFill="1" applyBorder="1" applyAlignment="1">
      <alignment horizontal="center"/>
    </xf>
    <xf numFmtId="194" fontId="94" fillId="0" borderId="79" xfId="58" applyNumberFormat="1" applyFont="1" applyFill="1" applyBorder="1" applyAlignment="1">
      <alignment horizontal="center"/>
    </xf>
    <xf numFmtId="177" fontId="0" fillId="0" borderId="0" xfId="0" applyNumberFormat="1" applyBorder="1" applyAlignment="1">
      <alignment/>
    </xf>
    <xf numFmtId="0" fontId="11" fillId="19" borderId="10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7" xfId="0" applyFont="1" applyFill="1" applyBorder="1" applyAlignment="1">
      <alignment/>
    </xf>
    <xf numFmtId="0" fontId="11" fillId="19" borderId="18" xfId="0" applyFont="1" applyFill="1" applyBorder="1" applyAlignment="1">
      <alignment/>
    </xf>
    <xf numFmtId="0" fontId="11" fillId="19" borderId="18" xfId="0" applyFont="1" applyFill="1" applyBorder="1" applyAlignment="1">
      <alignment horizontal="center"/>
    </xf>
    <xf numFmtId="0" fontId="11" fillId="19" borderId="80" xfId="0" applyFont="1" applyFill="1" applyBorder="1" applyAlignment="1">
      <alignment horizontal="center"/>
    </xf>
    <xf numFmtId="0" fontId="11" fillId="19" borderId="81" xfId="0" applyFont="1" applyFill="1" applyBorder="1" applyAlignment="1">
      <alignment horizontal="center"/>
    </xf>
    <xf numFmtId="0" fontId="11" fillId="19" borderId="82" xfId="0" applyFont="1" applyFill="1" applyBorder="1" applyAlignment="1">
      <alignment horizontal="center"/>
    </xf>
    <xf numFmtId="0" fontId="11" fillId="19" borderId="26" xfId="0" applyFont="1" applyFill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0" fillId="0" borderId="78" xfId="0" applyFill="1" applyBorder="1" applyAlignment="1">
      <alignment/>
    </xf>
    <xf numFmtId="4" fontId="0" fillId="0" borderId="78" xfId="0" applyNumberFormat="1" applyFill="1" applyBorder="1" applyAlignment="1">
      <alignment/>
    </xf>
    <xf numFmtId="9" fontId="6" fillId="0" borderId="83" xfId="59" applyNumberFormat="1" applyFont="1" applyFill="1" applyBorder="1" applyAlignment="1">
      <alignment horizontal="center"/>
    </xf>
    <xf numFmtId="4" fontId="1" fillId="0" borderId="78" xfId="0" applyNumberFormat="1" applyFont="1" applyFill="1" applyBorder="1" applyAlignment="1">
      <alignment/>
    </xf>
    <xf numFmtId="9" fontId="6" fillId="0" borderId="84" xfId="59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/>
    </xf>
    <xf numFmtId="9" fontId="6" fillId="0" borderId="85" xfId="59" applyNumberFormat="1" applyFont="1" applyFill="1" applyBorder="1" applyAlignment="1">
      <alignment horizontal="center"/>
    </xf>
    <xf numFmtId="9" fontId="6" fillId="0" borderId="30" xfId="59" applyNumberFormat="1" applyFont="1" applyFill="1" applyBorder="1" applyAlignment="1">
      <alignment horizontal="center"/>
    </xf>
    <xf numFmtId="9" fontId="6" fillId="0" borderId="40" xfId="59" applyNumberFormat="1" applyFont="1" applyFill="1" applyBorder="1" applyAlignment="1">
      <alignment horizontal="center"/>
    </xf>
    <xf numFmtId="9" fontId="6" fillId="0" borderId="31" xfId="59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0" fontId="8" fillId="0" borderId="45" xfId="0" applyFont="1" applyFill="1" applyBorder="1" applyAlignment="1">
      <alignment horizontal="center"/>
    </xf>
    <xf numFmtId="4" fontId="0" fillId="0" borderId="86" xfId="0" applyNumberFormat="1" applyFill="1" applyBorder="1" applyAlignment="1">
      <alignment/>
    </xf>
    <xf numFmtId="9" fontId="6" fillId="0" borderId="87" xfId="59" applyNumberFormat="1" applyFont="1" applyFill="1" applyBorder="1" applyAlignment="1">
      <alignment horizontal="center"/>
    </xf>
    <xf numFmtId="3" fontId="0" fillId="0" borderId="86" xfId="0" applyNumberFormat="1" applyFill="1" applyBorder="1" applyAlignment="1">
      <alignment/>
    </xf>
    <xf numFmtId="196" fontId="3" fillId="0" borderId="44" xfId="0" applyNumberFormat="1" applyFont="1" applyFill="1" applyBorder="1" applyAlignment="1">
      <alignment/>
    </xf>
    <xf numFmtId="9" fontId="6" fillId="0" borderId="70" xfId="59" applyNumberFormat="1" applyFont="1" applyFill="1" applyBorder="1" applyAlignment="1">
      <alignment horizontal="center"/>
    </xf>
    <xf numFmtId="9" fontId="6" fillId="0" borderId="65" xfId="59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9" fontId="6" fillId="0" borderId="0" xfId="59" applyNumberFormat="1" applyFont="1" applyBorder="1" applyAlignment="1">
      <alignment horizontal="center"/>
    </xf>
    <xf numFmtId="0" fontId="28" fillId="0" borderId="0" xfId="0" applyFont="1" applyAlignment="1">
      <alignment/>
    </xf>
    <xf numFmtId="9" fontId="0" fillId="0" borderId="0" xfId="59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19" borderId="15" xfId="0" applyFont="1" applyFill="1" applyBorder="1" applyAlignment="1">
      <alignment horizontal="center"/>
    </xf>
    <xf numFmtId="0" fontId="11" fillId="19" borderId="21" xfId="0" applyFont="1" applyFill="1" applyBorder="1" applyAlignment="1">
      <alignment horizontal="center"/>
    </xf>
    <xf numFmtId="0" fontId="11" fillId="19" borderId="23" xfId="0" applyFont="1" applyFill="1" applyBorder="1" applyAlignment="1">
      <alignment horizontal="center"/>
    </xf>
    <xf numFmtId="0" fontId="11" fillId="19" borderId="14" xfId="0" applyFont="1" applyFill="1" applyBorder="1" applyAlignment="1">
      <alignment horizontal="center"/>
    </xf>
    <xf numFmtId="0" fontId="11" fillId="19" borderId="8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10" fontId="6" fillId="0" borderId="83" xfId="59" applyNumberFormat="1" applyFont="1" applyFill="1" applyBorder="1" applyAlignment="1">
      <alignment horizontal="center"/>
    </xf>
    <xf numFmtId="3" fontId="1" fillId="0" borderId="78" xfId="0" applyNumberFormat="1" applyFont="1" applyFill="1" applyBorder="1" applyAlignment="1">
      <alignment/>
    </xf>
    <xf numFmtId="10" fontId="6" fillId="0" borderId="85" xfId="59" applyNumberFormat="1" applyFont="1" applyFill="1" applyBorder="1" applyAlignment="1">
      <alignment horizontal="center"/>
    </xf>
    <xf numFmtId="194" fontId="6" fillId="0" borderId="85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6" fillId="0" borderId="30" xfId="59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10" fontId="6" fillId="0" borderId="31" xfId="59" applyNumberFormat="1" applyFont="1" applyFill="1" applyBorder="1" applyAlignment="1">
      <alignment horizontal="center"/>
    </xf>
    <xf numFmtId="194" fontId="6" fillId="0" borderId="31" xfId="59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4" xfId="0" applyFill="1" applyBorder="1" applyAlignment="1">
      <alignment/>
    </xf>
    <xf numFmtId="3" fontId="0" fillId="0" borderId="74" xfId="0" applyNumberFormat="1" applyFill="1" applyBorder="1" applyAlignment="1">
      <alignment/>
    </xf>
    <xf numFmtId="10" fontId="6" fillId="0" borderId="73" xfId="59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/>
    </xf>
    <xf numFmtId="10" fontId="6" fillId="0" borderId="79" xfId="59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74" xfId="0" applyNumberFormat="1" applyFill="1" applyBorder="1" applyAlignment="1">
      <alignment/>
    </xf>
    <xf numFmtId="4" fontId="1" fillId="0" borderId="74" xfId="0" applyNumberFormat="1" applyFont="1" applyFill="1" applyBorder="1" applyAlignment="1">
      <alignment/>
    </xf>
    <xf numFmtId="4" fontId="0" fillId="0" borderId="89" xfId="0" applyNumberFormat="1" applyFill="1" applyBorder="1" applyAlignment="1">
      <alignment/>
    </xf>
    <xf numFmtId="194" fontId="6" fillId="0" borderId="79" xfId="59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194" fontId="6" fillId="0" borderId="38" xfId="59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/>
    </xf>
    <xf numFmtId="10" fontId="6" fillId="0" borderId="39" xfId="59" applyNumberFormat="1" applyFont="1" applyFill="1" applyBorder="1" applyAlignment="1">
      <alignment horizontal="center"/>
    </xf>
    <xf numFmtId="194" fontId="6" fillId="0" borderId="39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6" fillId="0" borderId="0" xfId="5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4" fontId="6" fillId="0" borderId="0" xfId="59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1" fillId="19" borderId="90" xfId="0" applyFont="1" applyFill="1" applyBorder="1" applyAlignment="1">
      <alignment horizontal="center"/>
    </xf>
    <xf numFmtId="0" fontId="11" fillId="19" borderId="17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206" fontId="0" fillId="0" borderId="0" xfId="0" applyNumberFormat="1" applyFill="1" applyBorder="1" applyAlignment="1" quotePrefix="1">
      <alignment horizontal="right" indent="1"/>
    </xf>
    <xf numFmtId="10" fontId="6" fillId="0" borderId="31" xfId="59" applyNumberFormat="1" applyFont="1" applyFill="1" applyBorder="1" applyAlignment="1" quotePrefix="1">
      <alignment horizontal="center"/>
    </xf>
    <xf numFmtId="3" fontId="0" fillId="0" borderId="33" xfId="0" applyNumberFormat="1" applyFill="1" applyBorder="1" applyAlignment="1">
      <alignment/>
    </xf>
    <xf numFmtId="3" fontId="1" fillId="0" borderId="91" xfId="0" applyNumberFormat="1" applyFon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91" xfId="0" applyNumberFormat="1" applyFill="1" applyBorder="1" applyAlignment="1">
      <alignment/>
    </xf>
    <xf numFmtId="4" fontId="1" fillId="0" borderId="91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3" fontId="7" fillId="0" borderId="92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94" fontId="6" fillId="0" borderId="87" xfId="59" applyNumberFormat="1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3" fillId="0" borderId="93" xfId="0" applyNumberFormat="1" applyFont="1" applyFill="1" applyBorder="1" applyAlignment="1">
      <alignment vertical="center"/>
    </xf>
    <xf numFmtId="194" fontId="6" fillId="0" borderId="94" xfId="59" applyNumberFormat="1" applyFont="1" applyFill="1" applyBorder="1" applyAlignment="1">
      <alignment horizontal="center" vertical="center"/>
    </xf>
    <xf numFmtId="4" fontId="3" fillId="0" borderId="93" xfId="0" applyNumberFormat="1" applyFont="1" applyFill="1" applyBorder="1" applyAlignment="1">
      <alignment vertical="center"/>
    </xf>
    <xf numFmtId="194" fontId="6" fillId="0" borderId="95" xfId="59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17" borderId="0" xfId="0" applyFill="1" applyAlignment="1">
      <alignment/>
    </xf>
    <xf numFmtId="0" fontId="31" fillId="17" borderId="0" xfId="0" applyFont="1" applyFill="1" applyAlignment="1">
      <alignment/>
    </xf>
    <xf numFmtId="3" fontId="31" fillId="17" borderId="0" xfId="0" applyNumberFormat="1" applyFont="1" applyFill="1" applyAlignment="1">
      <alignment/>
    </xf>
    <xf numFmtId="9" fontId="31" fillId="17" borderId="0" xfId="59" applyFont="1" applyFill="1" applyAlignment="1">
      <alignment/>
    </xf>
    <xf numFmtId="3" fontId="0" fillId="0" borderId="0" xfId="0" applyNumberFormat="1" applyAlignment="1">
      <alignment/>
    </xf>
    <xf numFmtId="4" fontId="0" fillId="0" borderId="89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Alignment="1">
      <alignment horizontal="right"/>
    </xf>
    <xf numFmtId="10" fontId="6" fillId="0" borderId="89" xfId="59" applyNumberFormat="1" applyFont="1" applyFill="1" applyBorder="1" applyAlignment="1">
      <alignment horizontal="center"/>
    </xf>
    <xf numFmtId="206" fontId="0" fillId="0" borderId="67" xfId="0" applyNumberFormat="1" applyFill="1" applyBorder="1" applyAlignment="1" quotePrefix="1">
      <alignment horizontal="right" indent="1"/>
    </xf>
    <xf numFmtId="0" fontId="0" fillId="0" borderId="78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1" fillId="26" borderId="97" xfId="0" applyFont="1" applyFill="1" applyBorder="1" applyAlignment="1">
      <alignment horizontal="center"/>
    </xf>
    <xf numFmtId="0" fontId="11" fillId="26" borderId="98" xfId="0" applyFont="1" applyFill="1" applyBorder="1" applyAlignment="1">
      <alignment horizontal="center"/>
    </xf>
    <xf numFmtId="0" fontId="11" fillId="26" borderId="99" xfId="0" applyFont="1" applyFill="1" applyBorder="1" applyAlignment="1">
      <alignment horizontal="center" vertical="center"/>
    </xf>
    <xf numFmtId="0" fontId="11" fillId="26" borderId="69" xfId="0" applyFont="1" applyFill="1" applyBorder="1" applyAlignment="1">
      <alignment horizontal="center" vertical="center"/>
    </xf>
    <xf numFmtId="0" fontId="11" fillId="26" borderId="100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1" fillId="26" borderId="46" xfId="0" applyFont="1" applyFill="1" applyBorder="1" applyAlignment="1">
      <alignment horizontal="center" vertical="center"/>
    </xf>
    <xf numFmtId="0" fontId="11" fillId="26" borderId="72" xfId="0" applyFont="1" applyFill="1" applyBorder="1" applyAlignment="1">
      <alignment horizontal="center" vertical="center"/>
    </xf>
    <xf numFmtId="0" fontId="11" fillId="26" borderId="101" xfId="0" applyFont="1" applyFill="1" applyBorder="1" applyAlignment="1">
      <alignment horizontal="center"/>
    </xf>
    <xf numFmtId="0" fontId="11" fillId="26" borderId="10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1" fillId="19" borderId="97" xfId="0" applyFont="1" applyFill="1" applyBorder="1" applyAlignment="1">
      <alignment horizontal="center"/>
    </xf>
    <xf numFmtId="0" fontId="11" fillId="19" borderId="98" xfId="0" applyFont="1" applyFill="1" applyBorder="1" applyAlignment="1">
      <alignment horizontal="center"/>
    </xf>
    <xf numFmtId="0" fontId="11" fillId="19" borderId="101" xfId="0" applyFont="1" applyFill="1" applyBorder="1" applyAlignment="1">
      <alignment horizontal="center"/>
    </xf>
    <xf numFmtId="0" fontId="11" fillId="19" borderId="10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19" borderId="99" xfId="0" applyFont="1" applyFill="1" applyBorder="1" applyAlignment="1">
      <alignment horizontal="center" vertical="center"/>
    </xf>
    <xf numFmtId="0" fontId="11" fillId="19" borderId="103" xfId="0" applyFont="1" applyFill="1" applyBorder="1" applyAlignment="1">
      <alignment horizontal="center" vertical="center"/>
    </xf>
    <xf numFmtId="0" fontId="11" fillId="19" borderId="100" xfId="0" applyFont="1" applyFill="1" applyBorder="1" applyAlignment="1">
      <alignment horizontal="center" vertical="center"/>
    </xf>
    <xf numFmtId="0" fontId="11" fillId="19" borderId="10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11" fillId="19" borderId="46" xfId="0" applyFont="1" applyFill="1" applyBorder="1" applyAlignment="1">
      <alignment horizontal="center" vertical="center"/>
    </xf>
    <xf numFmtId="0" fontId="11" fillId="19" borderId="105" xfId="0" applyFont="1" applyFill="1" applyBorder="1" applyAlignment="1">
      <alignment horizontal="center" vertical="center"/>
    </xf>
    <xf numFmtId="194" fontId="6" fillId="0" borderId="86" xfId="58" applyNumberFormat="1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94" fontId="6" fillId="0" borderId="15" xfId="58" applyNumberFormat="1" applyFont="1" applyFill="1" applyBorder="1" applyAlignment="1">
      <alignment horizontal="center"/>
    </xf>
    <xf numFmtId="10" fontId="6" fillId="0" borderId="15" xfId="58" applyNumberFormat="1" applyFont="1" applyFill="1" applyBorder="1" applyAlignment="1">
      <alignment horizontal="center"/>
    </xf>
    <xf numFmtId="10" fontId="0" fillId="0" borderId="15" xfId="0" applyNumberFormat="1" applyBorder="1" applyAlignment="1">
      <alignment/>
    </xf>
    <xf numFmtId="0" fontId="0" fillId="27" borderId="0" xfId="0" applyFont="1" applyFill="1" applyAlignment="1">
      <alignment horizontal="center"/>
    </xf>
    <xf numFmtId="0" fontId="0" fillId="0" borderId="106" xfId="0" applyFill="1" applyBorder="1" applyAlignment="1">
      <alignment horizontal="center"/>
    </xf>
    <xf numFmtId="9" fontId="0" fillId="0" borderId="0" xfId="58" applyFont="1" applyFill="1" applyBorder="1" applyAlignment="1">
      <alignment/>
    </xf>
    <xf numFmtId="4" fontId="0" fillId="0" borderId="107" xfId="0" applyNumberFormat="1" applyFill="1" applyBorder="1" applyAlignment="1">
      <alignment/>
    </xf>
    <xf numFmtId="9" fontId="0" fillId="0" borderId="108" xfId="58" applyFont="1" applyFill="1" applyBorder="1" applyAlignment="1">
      <alignment/>
    </xf>
    <xf numFmtId="9" fontId="0" fillId="0" borderId="91" xfId="58" applyFont="1" applyFill="1" applyBorder="1" applyAlignment="1">
      <alignment/>
    </xf>
    <xf numFmtId="0" fontId="1" fillId="0" borderId="109" xfId="0" applyFont="1" applyFill="1" applyBorder="1" applyAlignment="1">
      <alignment/>
    </xf>
    <xf numFmtId="4" fontId="0" fillId="0" borderId="110" xfId="0" applyNumberForma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EN LAS EMPRESAS DEL MERCADO ELÉCTRICO  2012</a:t>
            </a:r>
          </a:p>
        </c:rich>
      </c:tx>
      <c:layout>
        <c:manualLayout>
          <c:xMode val="factor"/>
          <c:yMode val="factor"/>
          <c:x val="-0.0095"/>
          <c:y val="0.014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3675"/>
          <c:w val="0.8807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Total'!$M$37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1"/>
          <c:order val="1"/>
          <c:tx>
            <c:strRef>
              <c:f>'9.1 Fact. Total'!$M$38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ser>
          <c:idx val="2"/>
          <c:order val="2"/>
          <c:tx>
            <c:strRef>
              <c:f>'9.1 Fact. Total'!$M$39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Total'!$N$39:$Y$39</c:f>
              <c:numCache/>
            </c:numRef>
          </c:val>
          <c:smooth val="0"/>
        </c:ser>
        <c:marker val="1"/>
        <c:axId val="52789949"/>
        <c:axId val="5347494"/>
      </c:line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9949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89675"/>
          <c:w val="0.616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EMPRESAS TRANSMISORAS SEGUN LONGITUD DE LÍNEAS OPERATIVAS EN 220  y 138 kV</a:t>
            </a:r>
          </a:p>
        </c:rich>
      </c:tx>
      <c:layout>
        <c:manualLayout>
          <c:xMode val="factor"/>
          <c:yMode val="factor"/>
          <c:x val="-0.00125"/>
          <c:y val="0.0022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337"/>
          <c:y val="0.31575"/>
          <c:w val="0.378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
50%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REDESUR
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ISAPERU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Transmisión'!$M$35:$M$42</c:f>
              <c:strCache/>
            </c:strRef>
          </c:cat>
          <c:val>
            <c:numRef>
              <c:f>'9.3 Transmisión'!$O$35:$O$42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
</a:t>
            </a: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SEGÚN EL NÚMERO DE CLIENTES</a:t>
            </a:r>
          </a:p>
        </c:rich>
      </c:tx>
      <c:layout>
        <c:manualLayout>
          <c:xMode val="factor"/>
          <c:yMode val="factor"/>
          <c:x val="-0.09675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25"/>
          <c:w val="0.25"/>
          <c:h val="0.27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Distribuidoras'!$T$50:$T$51</c:f>
              <c:strCache/>
            </c:strRef>
          </c:cat>
          <c:val>
            <c:numRef>
              <c:f>'9.4 Distribuidoras'!$U$50:$U$51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Distribuidoras'!$W$50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Distribuidoras'!$X$48:$Y$48</c:f>
              <c:strCache/>
            </c:strRef>
          </c:cat>
          <c:val>
            <c:numRef>
              <c:f>'9.4 Distribuidoras'!$X$50:$Y$50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Distribuidoras'!$W$51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Distribuidoras'!$X$48:$Y$48</c:f>
              <c:strCache/>
            </c:strRef>
          </c:cat>
          <c:val>
            <c:numRef>
              <c:f>'9.4 Distribuidoras'!$X$51:$Y$51</c:f>
              <c:numCache/>
            </c:numRef>
          </c:val>
          <c:shape val="box"/>
        </c:ser>
        <c:shape val="box"/>
        <c:axId val="42434431"/>
        <c:axId val="46365560"/>
      </c:bar3D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At val="0"/>
        <c:auto val="1"/>
        <c:lblOffset val="100"/>
        <c:tickLblSkip val="1"/>
        <c:noMultiLvlLbl val="0"/>
      </c:catAx>
      <c:valAx>
        <c:axId val="463655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09725"/>
              <c:y val="-0.4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94225"/>
          <c:w val="0.46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16"/>
          <c:y val="0.010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54075"/>
          <c:w val="0.19825"/>
          <c:h val="0.16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Distribuidoras'!$T$56:$T$57</c:f>
              <c:strCache/>
            </c:strRef>
          </c:cat>
          <c:val>
            <c:numRef>
              <c:f>'9.4 Distribuidoras'!$U$56:$U$57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Distribuidoras'!$W$56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Distribuidoras'!$X$55:$Y$55</c:f>
              <c:strCache/>
            </c:strRef>
          </c:cat>
          <c:val>
            <c:numRef>
              <c:f>'9.4 Distribuidoras'!$X$56:$Y$56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Distribuidoras'!$X$55:$Y$55</c:f>
              <c:strCache/>
            </c:strRef>
          </c:cat>
          <c:val>
            <c:numRef>
              <c:f>'9.4 Distribuidoras'!$X$57:$Y$57</c:f>
              <c:numCache/>
            </c:numRef>
          </c:val>
          <c:shape val="box"/>
        </c:ser>
        <c:shape val="box"/>
        <c:axId val="14636857"/>
        <c:axId val="64622850"/>
      </c:bar3D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FACTURACIÓN 2012</a:t>
            </a:r>
          </a:p>
        </c:rich>
      </c:tx>
      <c:layout>
        <c:manualLayout>
          <c:xMode val="factor"/>
          <c:yMode val="factor"/>
          <c:x val="-0.00125"/>
          <c:y val="0.033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467"/>
          <c:w val="0.26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Total'!$E$7:$F$7</c:f>
              <c:strCache/>
            </c:strRef>
          </c:cat>
          <c:val>
            <c:numRef>
              <c:f>'9.1 Fact. Total'!$E$19:$F$19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075"/>
          <c:w val="0.853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Total'!$E$10,'9.1 Fact. Total'!$E$13,'9.1 Fact. Total'!$E$16)</c:f>
              <c:numCache/>
            </c:numRef>
          </c:val>
          <c:shape val="box"/>
        </c:ser>
        <c:ser>
          <c:idx val="1"/>
          <c:order val="1"/>
          <c:tx>
            <c:strRef>
              <c:f>'9.1 Fact. Total'!$F$7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Total'!$F$10,'9.1 Fact. Total'!$F$13,'9.1 Fact. Total'!$F$16)</c:f>
              <c:numCache/>
            </c:numRef>
          </c:val>
          <c:shape val="box"/>
        </c:ser>
        <c:shape val="box"/>
        <c:axId val="48127447"/>
        <c:axId val="30493840"/>
      </c:bar3D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4"/>
          <c:w val="0.54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2075"/>
          <c:y val="-0.0187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965"/>
          <c:w val="0.30575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Generadoras'!$V$68:$V$69</c:f>
              <c:strCache/>
            </c:strRef>
          </c:cat>
          <c:val>
            <c:numRef>
              <c:f>'9.2.  Generadoras'!$W$68:$W$69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525"/>
          <c:w val="0.983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Generadoras'!$Y$68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Generadoras'!$Z$66:$AB$66</c:f>
              <c:strCache/>
            </c:strRef>
          </c:cat>
          <c:val>
            <c:numRef>
              <c:f>'9.2.  Generadoras'!$Z$68:$AB$68</c:f>
              <c:numCache/>
            </c:numRef>
          </c:val>
          <c:shape val="box"/>
        </c:ser>
        <c:ser>
          <c:idx val="1"/>
          <c:order val="1"/>
          <c:tx>
            <c:strRef>
              <c:f>'9.2.  Generadoras'!$Y$69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Generadoras'!$Z$66:$AB$66</c:f>
              <c:strCache/>
            </c:strRef>
          </c:cat>
          <c:val>
            <c:numRef>
              <c:f>'9.2.  Generadoras'!$Z$69:$AB$69</c:f>
              <c:numCache/>
            </c:numRef>
          </c:val>
          <c:shape val="box"/>
        </c:ser>
        <c:shape val="box"/>
        <c:axId val="6009105"/>
        <c:axId val="54081946"/>
      </c:bar3DChart>
      <c:catAx>
        <c:axId val="600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81946"/>
        <c:crosses val="autoZero"/>
        <c:auto val="1"/>
        <c:lblOffset val="100"/>
        <c:tickLblSkip val="1"/>
        <c:noMultiLvlLbl val="0"/>
      </c:catAx>
      <c:valAx>
        <c:axId val="5408194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3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"/>
          <c:y val="0.909"/>
          <c:w val="0.676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205"/>
          <c:y val="0.58225"/>
          <c:w val="0.233"/>
          <c:h val="0.24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Generadoras'!$V$73:$V$74</c:f>
              <c:strCache/>
            </c:strRef>
          </c:cat>
          <c:val>
            <c:numRef>
              <c:f>'9.2.  Generadoras'!$W$73:$W$74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3575"/>
          <c:w val="0.988"/>
          <c:h val="0.8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Generadoras'!$Y$73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Generadoras'!$Z$72:$AB$72</c:f>
              <c:strCache/>
            </c:strRef>
          </c:cat>
          <c:val>
            <c:numRef>
              <c:f>'9.2.  Generadoras'!$Z$73:$AB$73</c:f>
              <c:numCache/>
            </c:numRef>
          </c:val>
          <c:shape val="box"/>
        </c:ser>
        <c:ser>
          <c:idx val="1"/>
          <c:order val="1"/>
          <c:tx>
            <c:strRef>
              <c:f>'9.2.  Generadoras'!$Y$74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Generadoras'!$Z$72:$AB$72</c:f>
              <c:strCache/>
            </c:strRef>
          </c:cat>
          <c:val>
            <c:numRef>
              <c:f>'9.2.  Generadoras'!$Z$74:$AB$74</c:f>
              <c:numCache/>
            </c:numRef>
          </c:val>
          <c:shape val="box"/>
        </c:ser>
        <c:shape val="box"/>
        <c:axId val="16975467"/>
        <c:axId val="18561476"/>
      </c:bar3D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48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25"/>
          <c:y val="0.9"/>
          <c:w val="0.549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220 y 138 kV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7825"/>
          <c:y val="0.23775"/>
          <c:w val="0.646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Transmisión'!$Q$24:$R$24</c:f>
              <c:strCache/>
            </c:strRef>
          </c:cat>
          <c:val>
            <c:numRef>
              <c:f>'9.3 Transmisión'!$Q$26:$R$26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Transmisión'!$Q$24:$R$24</c:f>
              <c:strCache/>
            </c:strRef>
          </c:cat>
          <c:val>
            <c:numRef>
              <c:f>'9.3 Transmisión'!$Q$25:$R$25</c:f>
              <c:numCache/>
            </c:numRef>
          </c:val>
        </c:ser>
        <c:overlap val="100"/>
        <c:axId val="32835557"/>
        <c:axId val="27084558"/>
      </c:bar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46</xdr:row>
      <xdr:rowOff>152400</xdr:rowOff>
    </xdr:from>
    <xdr:to>
      <xdr:col>9</xdr:col>
      <xdr:colOff>600075</xdr:colOff>
      <xdr:row>71</xdr:row>
      <xdr:rowOff>152400</xdr:rowOff>
    </xdr:to>
    <xdr:graphicFrame>
      <xdr:nvGraphicFramePr>
        <xdr:cNvPr id="1" name="Chart 3"/>
        <xdr:cNvGraphicFramePr/>
      </xdr:nvGraphicFramePr>
      <xdr:xfrm>
        <a:off x="200025" y="7991475"/>
        <a:ext cx="8105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</xdr:row>
      <xdr:rowOff>28575</xdr:rowOff>
    </xdr:from>
    <xdr:to>
      <xdr:col>9</xdr:col>
      <xdr:colOff>828675</xdr:colOff>
      <xdr:row>42</xdr:row>
      <xdr:rowOff>95250</xdr:rowOff>
    </xdr:to>
    <xdr:graphicFrame>
      <xdr:nvGraphicFramePr>
        <xdr:cNvPr id="2" name="Chart 1"/>
        <xdr:cNvGraphicFramePr/>
      </xdr:nvGraphicFramePr>
      <xdr:xfrm>
        <a:off x="161925" y="4067175"/>
        <a:ext cx="83724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85725</xdr:rowOff>
    </xdr:from>
    <xdr:to>
      <xdr:col>3</xdr:col>
      <xdr:colOff>590550</xdr:colOff>
      <xdr:row>29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781550"/>
          <a:ext cx="2171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5 086 x 10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 $</a:t>
          </a:r>
        </a:p>
      </xdr:txBody>
    </xdr:sp>
    <xdr:clientData/>
  </xdr:twoCellAnchor>
  <xdr:twoCellAnchor>
    <xdr:from>
      <xdr:col>4</xdr:col>
      <xdr:colOff>457200</xdr:colOff>
      <xdr:row>26</xdr:row>
      <xdr:rowOff>104775</xdr:rowOff>
    </xdr:from>
    <xdr:to>
      <xdr:col>9</xdr:col>
      <xdr:colOff>561975</xdr:colOff>
      <xdr:row>41</xdr:row>
      <xdr:rowOff>133350</xdr:rowOff>
    </xdr:to>
    <xdr:graphicFrame>
      <xdr:nvGraphicFramePr>
        <xdr:cNvPr id="4" name="Chart 2"/>
        <xdr:cNvGraphicFramePr/>
      </xdr:nvGraphicFramePr>
      <xdr:xfrm>
        <a:off x="4048125" y="4638675"/>
        <a:ext cx="42195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0.5675</cdr:y>
    </cdr:from>
    <cdr:to>
      <cdr:x>0.58875</cdr:x>
      <cdr:y>0.62975</cdr:y>
    </cdr:to>
    <cdr:sp>
      <cdr:nvSpPr>
        <cdr:cNvPr id="1" name="Text Box 23"/>
        <cdr:cNvSpPr txBox="1">
          <a:spLocks noChangeArrowheads="1"/>
        </cdr:cNvSpPr>
      </cdr:nvSpPr>
      <cdr:spPr>
        <a:xfrm>
          <a:off x="1485900" y="1171575"/>
          <a:ext cx="238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cdr:txBody>
    </cdr:sp>
  </cdr:relSizeAnchor>
  <cdr:relSizeAnchor xmlns:cdr="http://schemas.openxmlformats.org/drawingml/2006/chartDrawing">
    <cdr:from>
      <cdr:x>0.28</cdr:x>
      <cdr:y>0.3735</cdr:y>
    </cdr:from>
    <cdr:to>
      <cdr:x>0.3705</cdr:x>
      <cdr:y>0.45025</cdr:y>
    </cdr:to>
    <cdr:sp>
      <cdr:nvSpPr>
        <cdr:cNvPr id="2" name="Text Box 23"/>
        <cdr:cNvSpPr txBox="1">
          <a:spLocks noChangeArrowheads="1"/>
        </cdr:cNvSpPr>
      </cdr:nvSpPr>
      <cdr:spPr>
        <a:xfrm>
          <a:off x="819150" y="771525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43%</a:t>
          </a:r>
        </a:p>
      </cdr:txBody>
    </cdr:sp>
  </cdr:relSizeAnchor>
  <cdr:relSizeAnchor xmlns:cdr="http://schemas.openxmlformats.org/drawingml/2006/chartDrawing">
    <cdr:from>
      <cdr:x>0.3665</cdr:x>
      <cdr:y>0.32975</cdr:y>
    </cdr:from>
    <cdr:to>
      <cdr:x>0.44975</cdr:x>
      <cdr:y>0.406</cdr:y>
    </cdr:to>
    <cdr:sp>
      <cdr:nvSpPr>
        <cdr:cNvPr id="3" name="Text Box 23"/>
        <cdr:cNvSpPr txBox="1">
          <a:spLocks noChangeArrowheads="1"/>
        </cdr:cNvSpPr>
      </cdr:nvSpPr>
      <cdr:spPr>
        <a:xfrm>
          <a:off x="1076325" y="6762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57%</a:t>
          </a:r>
        </a:p>
      </cdr:txBody>
    </cdr:sp>
  </cdr:relSizeAnchor>
  <cdr:relSizeAnchor xmlns:cdr="http://schemas.openxmlformats.org/drawingml/2006/chartDrawing">
    <cdr:from>
      <cdr:x>0.59</cdr:x>
      <cdr:y>0.15625</cdr:y>
    </cdr:from>
    <cdr:to>
      <cdr:x>0.677</cdr:x>
      <cdr:y>0.23275</cdr:y>
    </cdr:to>
    <cdr:sp>
      <cdr:nvSpPr>
        <cdr:cNvPr id="4" name="Text Box 23"/>
        <cdr:cNvSpPr txBox="1">
          <a:spLocks noChangeArrowheads="1"/>
        </cdr:cNvSpPr>
      </cdr:nvSpPr>
      <cdr:spPr>
        <a:xfrm>
          <a:off x="1733550" y="3238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0.24175</cdr:y>
    </cdr:from>
    <cdr:to>
      <cdr:x>0.42</cdr:x>
      <cdr:y>0.37375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9625" y="628650"/>
          <a:ext cx="2552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37 604 GWh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0.608</cdr:y>
    </cdr:from>
    <cdr:to>
      <cdr:x>0.5255</cdr:x>
      <cdr:y>0.68475</cdr:y>
    </cdr:to>
    <cdr:sp>
      <cdr:nvSpPr>
        <cdr:cNvPr id="1" name="Text Box 23"/>
        <cdr:cNvSpPr txBox="1">
          <a:spLocks noChangeArrowheads="1"/>
        </cdr:cNvSpPr>
      </cdr:nvSpPr>
      <cdr:spPr>
        <a:xfrm>
          <a:off x="1819275" y="1266825"/>
          <a:ext cx="180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0.5395</cdr:x>
      <cdr:y>0.155</cdr:y>
    </cdr:from>
    <cdr:to>
      <cdr:x>0.61175</cdr:x>
      <cdr:y>0.2315</cdr:y>
    </cdr:to>
    <cdr:sp>
      <cdr:nvSpPr>
        <cdr:cNvPr id="2" name="Text Box 24"/>
        <cdr:cNvSpPr txBox="1">
          <a:spLocks noChangeArrowheads="1"/>
        </cdr:cNvSpPr>
      </cdr:nvSpPr>
      <cdr:spPr>
        <a:xfrm>
          <a:off x="2057400" y="31432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
</a:t>
          </a:r>
        </a:p>
      </cdr:txBody>
    </cdr:sp>
  </cdr:relSizeAnchor>
  <cdr:relSizeAnchor xmlns:cdr="http://schemas.openxmlformats.org/drawingml/2006/chartDrawing">
    <cdr:from>
      <cdr:x>0.34</cdr:x>
      <cdr:y>0.1565</cdr:y>
    </cdr:from>
    <cdr:to>
      <cdr:x>0.44225</cdr:x>
      <cdr:y>0.22375</cdr:y>
    </cdr:to>
    <cdr:sp>
      <cdr:nvSpPr>
        <cdr:cNvPr id="3" name="Text Box 23"/>
        <cdr:cNvSpPr txBox="1">
          <a:spLocks noChangeArrowheads="1"/>
        </cdr:cNvSpPr>
      </cdr:nvSpPr>
      <cdr:spPr>
        <a:xfrm>
          <a:off x="1295400" y="32385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54%</a:t>
          </a:r>
        </a:p>
      </cdr:txBody>
    </cdr:sp>
  </cdr:relSizeAnchor>
  <cdr:relSizeAnchor xmlns:cdr="http://schemas.openxmlformats.org/drawingml/2006/chartDrawing">
    <cdr:from>
      <cdr:x>0.24575</cdr:x>
      <cdr:y>0.219</cdr:y>
    </cdr:from>
    <cdr:to>
      <cdr:x>0.32375</cdr:x>
      <cdr:y>0.29525</cdr:y>
    </cdr:to>
    <cdr:sp>
      <cdr:nvSpPr>
        <cdr:cNvPr id="4" name="Text Box 23"/>
        <cdr:cNvSpPr txBox="1">
          <a:spLocks noChangeArrowheads="1"/>
        </cdr:cNvSpPr>
      </cdr:nvSpPr>
      <cdr:spPr>
        <a:xfrm>
          <a:off x="933450" y="44767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63</xdr:row>
      <xdr:rowOff>123825</xdr:rowOff>
    </xdr:from>
    <xdr:to>
      <xdr:col>5</xdr:col>
      <xdr:colOff>533400</xdr:colOff>
      <xdr:row>79</xdr:row>
      <xdr:rowOff>142875</xdr:rowOff>
    </xdr:to>
    <xdr:graphicFrame>
      <xdr:nvGraphicFramePr>
        <xdr:cNvPr id="1" name="Chart 1"/>
        <xdr:cNvGraphicFramePr/>
      </xdr:nvGraphicFramePr>
      <xdr:xfrm>
        <a:off x="400050" y="12858750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66</xdr:row>
      <xdr:rowOff>123825</xdr:rowOff>
    </xdr:from>
    <xdr:to>
      <xdr:col>5</xdr:col>
      <xdr:colOff>247650</xdr:colOff>
      <xdr:row>79</xdr:row>
      <xdr:rowOff>66675</xdr:rowOff>
    </xdr:to>
    <xdr:graphicFrame>
      <xdr:nvGraphicFramePr>
        <xdr:cNvPr id="2" name="Chart 2"/>
        <xdr:cNvGraphicFramePr/>
      </xdr:nvGraphicFramePr>
      <xdr:xfrm>
        <a:off x="3200400" y="13344525"/>
        <a:ext cx="2943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67</xdr:row>
      <xdr:rowOff>85725</xdr:rowOff>
    </xdr:from>
    <xdr:to>
      <xdr:col>1</xdr:col>
      <xdr:colOff>2409825</xdr:colOff>
      <xdr:row>68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23925" y="13477875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6 985 MW</a:t>
          </a:r>
        </a:p>
      </xdr:txBody>
    </xdr:sp>
    <xdr:clientData/>
  </xdr:twoCellAnchor>
  <xdr:twoCellAnchor>
    <xdr:from>
      <xdr:col>8</xdr:col>
      <xdr:colOff>123825</xdr:colOff>
      <xdr:row>63</xdr:row>
      <xdr:rowOff>123825</xdr:rowOff>
    </xdr:from>
    <xdr:to>
      <xdr:col>18</xdr:col>
      <xdr:colOff>914400</xdr:colOff>
      <xdr:row>79</xdr:row>
      <xdr:rowOff>142875</xdr:rowOff>
    </xdr:to>
    <xdr:graphicFrame>
      <xdr:nvGraphicFramePr>
        <xdr:cNvPr id="4" name="Chart 3"/>
        <xdr:cNvGraphicFramePr/>
      </xdr:nvGraphicFramePr>
      <xdr:xfrm>
        <a:off x="7915275" y="12858750"/>
        <a:ext cx="80105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495300</xdr:colOff>
      <xdr:row>67</xdr:row>
      <xdr:rowOff>0</xdr:rowOff>
    </xdr:from>
    <xdr:to>
      <xdr:col>18</xdr:col>
      <xdr:colOff>819150</xdr:colOff>
      <xdr:row>79</xdr:row>
      <xdr:rowOff>123825</xdr:rowOff>
    </xdr:to>
    <xdr:graphicFrame>
      <xdr:nvGraphicFramePr>
        <xdr:cNvPr id="5" name="Chart 4"/>
        <xdr:cNvGraphicFramePr/>
      </xdr:nvGraphicFramePr>
      <xdr:xfrm>
        <a:off x="12001500" y="13392150"/>
        <a:ext cx="38290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74</xdr:row>
      <xdr:rowOff>38100</xdr:rowOff>
    </xdr:from>
    <xdr:to>
      <xdr:col>5</xdr:col>
      <xdr:colOff>95250</xdr:colOff>
      <xdr:row>75</xdr:row>
      <xdr:rowOff>66675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5638800" y="145827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371475</xdr:colOff>
      <xdr:row>74</xdr:row>
      <xdr:rowOff>28575</xdr:rowOff>
    </xdr:from>
    <xdr:to>
      <xdr:col>4</xdr:col>
      <xdr:colOff>571500</xdr:colOff>
      <xdr:row>75</xdr:row>
      <xdr:rowOff>57150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5448300" y="14573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17</xdr:col>
      <xdr:colOff>285750</xdr:colOff>
      <xdr:row>74</xdr:row>
      <xdr:rowOff>142875</xdr:rowOff>
    </xdr:from>
    <xdr:to>
      <xdr:col>17</xdr:col>
      <xdr:colOff>466725</xdr:colOff>
      <xdr:row>75</xdr:row>
      <xdr:rowOff>133350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4706600" y="14687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17</xdr:col>
      <xdr:colOff>561975</xdr:colOff>
      <xdr:row>74</xdr:row>
      <xdr:rowOff>76200</xdr:rowOff>
    </xdr:from>
    <xdr:to>
      <xdr:col>18</xdr:col>
      <xdr:colOff>333375</xdr:colOff>
      <xdr:row>75</xdr:row>
      <xdr:rowOff>47625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4982825" y="1462087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19</xdr:row>
      <xdr:rowOff>142875</xdr:rowOff>
    </xdr:from>
    <xdr:to>
      <xdr:col>7</xdr:col>
      <xdr:colOff>847725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2266950" y="3429000"/>
        <a:ext cx="68865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23</xdr:row>
      <xdr:rowOff>142875</xdr:rowOff>
    </xdr:from>
    <xdr:to>
      <xdr:col>5</xdr:col>
      <xdr:colOff>333375</xdr:colOff>
      <xdr:row>25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210175" y="4076700"/>
          <a:ext cx="1581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8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526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km.</a:t>
          </a:r>
        </a:p>
      </xdr:txBody>
    </xdr:sp>
    <xdr:clientData/>
  </xdr:twoCellAnchor>
  <xdr:twoCellAnchor>
    <xdr:from>
      <xdr:col>47</xdr:col>
      <xdr:colOff>247650</xdr:colOff>
      <xdr:row>0</xdr:row>
      <xdr:rowOff>0</xdr:rowOff>
    </xdr:from>
    <xdr:to>
      <xdr:col>56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5262800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990600</xdr:colOff>
      <xdr:row>44</xdr:row>
      <xdr:rowOff>0</xdr:rowOff>
    </xdr:from>
    <xdr:to>
      <xdr:col>8</xdr:col>
      <xdr:colOff>495300</xdr:colOff>
      <xdr:row>71</xdr:row>
      <xdr:rowOff>57150</xdr:rowOff>
    </xdr:to>
    <xdr:graphicFrame>
      <xdr:nvGraphicFramePr>
        <xdr:cNvPr id="4" name="Chart 5"/>
        <xdr:cNvGraphicFramePr/>
      </xdr:nvGraphicFramePr>
      <xdr:xfrm>
        <a:off x="1552575" y="7334250"/>
        <a:ext cx="81438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0.251</cdr:y>
    </cdr:from>
    <cdr:to>
      <cdr:x>0.32125</cdr:x>
      <cdr:y>0.373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933450"/>
          <a:ext cx="21145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5 834 755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20 947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45</xdr:row>
      <xdr:rowOff>142875</xdr:rowOff>
    </xdr:from>
    <xdr:to>
      <xdr:col>5</xdr:col>
      <xdr:colOff>409575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323850" y="9029700"/>
        <a:ext cx="8458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2914650</xdr:colOff>
      <xdr:row>49</xdr:row>
      <xdr:rowOff>104775</xdr:rowOff>
    </xdr:from>
    <xdr:to>
      <xdr:col>5</xdr:col>
      <xdr:colOff>133350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3228975" y="9705975"/>
        <a:ext cx="5276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45</xdr:row>
      <xdr:rowOff>142875</xdr:rowOff>
    </xdr:from>
    <xdr:to>
      <xdr:col>15</xdr:col>
      <xdr:colOff>371475</xdr:colOff>
      <xdr:row>68</xdr:row>
      <xdr:rowOff>47625</xdr:rowOff>
    </xdr:to>
    <xdr:graphicFrame>
      <xdr:nvGraphicFramePr>
        <xdr:cNvPr id="3" name="Chart 3"/>
        <xdr:cNvGraphicFramePr/>
      </xdr:nvGraphicFramePr>
      <xdr:xfrm>
        <a:off x="9220200" y="902970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485775</xdr:colOff>
      <xdr:row>49</xdr:row>
      <xdr:rowOff>104775</xdr:rowOff>
    </xdr:from>
    <xdr:to>
      <xdr:col>14</xdr:col>
      <xdr:colOff>1247775</xdr:colOff>
      <xdr:row>67</xdr:row>
      <xdr:rowOff>9525</xdr:rowOff>
    </xdr:to>
    <xdr:graphicFrame>
      <xdr:nvGraphicFramePr>
        <xdr:cNvPr id="4" name="Chart 4"/>
        <xdr:cNvGraphicFramePr/>
      </xdr:nvGraphicFramePr>
      <xdr:xfrm>
        <a:off x="12868275" y="970597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SheetLayoutView="100" zoomScalePageLayoutView="70" workbookViewId="0" topLeftCell="A1">
      <selection activeCell="I10" sqref="I10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10" max="10" width="18.7109375" style="0" customWidth="1"/>
    <col min="11" max="11" width="13.421875" style="0" customWidth="1"/>
    <col min="12" max="12" width="17.28125" style="0" customWidth="1"/>
  </cols>
  <sheetData>
    <row r="1" spans="1:10" ht="18">
      <c r="A1" s="178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8">
      <c r="A2" s="25"/>
      <c r="B2" s="22"/>
      <c r="C2" s="22"/>
      <c r="D2" s="21"/>
      <c r="E2" s="21"/>
      <c r="F2" s="21"/>
      <c r="G2" s="21"/>
      <c r="H2" s="21"/>
      <c r="I2" s="21"/>
    </row>
    <row r="5" ht="13.5" thickBot="1"/>
    <row r="6" spans="4:7" ht="12.75">
      <c r="D6" s="26"/>
      <c r="E6" s="27"/>
      <c r="F6" s="28"/>
      <c r="G6" s="29"/>
    </row>
    <row r="7" spans="4:7" ht="12.75">
      <c r="D7" s="30" t="s">
        <v>34</v>
      </c>
      <c r="E7" s="31" t="s">
        <v>4</v>
      </c>
      <c r="F7" s="32" t="s">
        <v>5</v>
      </c>
      <c r="G7" s="33" t="s">
        <v>3</v>
      </c>
    </row>
    <row r="8" spans="4:7" ht="12.75">
      <c r="D8" s="34"/>
      <c r="E8" s="35"/>
      <c r="F8" s="36"/>
      <c r="G8" s="37"/>
    </row>
    <row r="9" spans="4:14" ht="13.5" thickBot="1">
      <c r="D9" s="80"/>
      <c r="E9" s="321" t="s">
        <v>39</v>
      </c>
      <c r="F9" s="322"/>
      <c r="G9" s="365"/>
      <c r="H9" s="8"/>
      <c r="J9" s="2"/>
      <c r="K9" s="2"/>
      <c r="L9" s="2"/>
      <c r="M9" s="2"/>
      <c r="N9" s="2"/>
    </row>
    <row r="10" spans="4:11" ht="15.75" thickTop="1">
      <c r="D10" s="86" t="s">
        <v>35</v>
      </c>
      <c r="E10" s="101">
        <f>+'9.2.  Generadoras'!S13/1000</f>
        <v>593.1128377997965</v>
      </c>
      <c r="F10" s="102">
        <f>+'9.2.  Generadoras'!S53/1000</f>
        <v>1749.0793053292443</v>
      </c>
      <c r="G10" s="103">
        <f>SUM(E10:F10)</f>
        <v>2342.1921431290407</v>
      </c>
      <c r="H10" s="8"/>
      <c r="K10" s="2"/>
    </row>
    <row r="11" spans="4:13" ht="12.75">
      <c r="D11" s="370"/>
      <c r="E11" s="371"/>
      <c r="F11" s="366"/>
      <c r="G11" s="106">
        <f>G10/G19</f>
        <v>0.4604980866549903</v>
      </c>
      <c r="H11" s="8"/>
      <c r="K11" s="23"/>
      <c r="L11" s="356">
        <f>+E10/G10</f>
        <v>0.25322979565947573</v>
      </c>
      <c r="M11" s="356">
        <f>+F10/G10</f>
        <v>0.7467702043405243</v>
      </c>
    </row>
    <row r="12" spans="4:13" ht="12.75">
      <c r="D12" s="87"/>
      <c r="E12" s="166"/>
      <c r="F12" s="367"/>
      <c r="G12" s="107"/>
      <c r="H12" s="8"/>
      <c r="K12" s="23"/>
      <c r="L12" s="356"/>
      <c r="M12" s="356"/>
    </row>
    <row r="13" spans="4:13" ht="15">
      <c r="D13" s="86" t="s">
        <v>36</v>
      </c>
      <c r="E13" s="53"/>
      <c r="F13" s="108">
        <f>+'9.3 Transmisión'!I17/1000</f>
        <v>218.73768582022115</v>
      </c>
      <c r="G13" s="109">
        <f>SUM(E13:F13)</f>
        <v>218.73768582022115</v>
      </c>
      <c r="H13" s="8"/>
      <c r="K13" s="23"/>
      <c r="L13" s="356"/>
      <c r="M13" s="356"/>
    </row>
    <row r="14" spans="4:13" ht="12.75">
      <c r="D14" s="88"/>
      <c r="E14" s="104"/>
      <c r="F14" s="105"/>
      <c r="G14" s="106">
        <f>G13/G19</f>
        <v>0.04300598740160778</v>
      </c>
      <c r="H14" s="8"/>
      <c r="K14" s="23"/>
      <c r="L14" s="356"/>
      <c r="M14" s="356"/>
    </row>
    <row r="15" spans="4:13" ht="12.75">
      <c r="D15" s="86"/>
      <c r="E15" s="53"/>
      <c r="F15" s="108"/>
      <c r="G15" s="110"/>
      <c r="H15" s="8"/>
      <c r="L15" s="356"/>
      <c r="M15" s="356"/>
    </row>
    <row r="16" spans="4:13" ht="15">
      <c r="D16" s="86" t="s">
        <v>37</v>
      </c>
      <c r="E16" s="53">
        <f>+'9.4 Distribuidoras'!O18/1000</f>
        <v>858.6822284582785</v>
      </c>
      <c r="F16" s="108">
        <f>+'9.4 Distribuidoras'!O37/1000</f>
        <v>1666.6026544547344</v>
      </c>
      <c r="G16" s="109">
        <f>SUM(E16:F16)</f>
        <v>2525.284882913013</v>
      </c>
      <c r="H16" s="8"/>
      <c r="L16" s="356"/>
      <c r="M16" s="356"/>
    </row>
    <row r="17" spans="4:13" ht="13.5" thickBot="1">
      <c r="D17" s="89"/>
      <c r="E17" s="369"/>
      <c r="F17" s="368"/>
      <c r="G17" s="111">
        <f>G16/G19</f>
        <v>0.4964959259434018</v>
      </c>
      <c r="H17" s="8"/>
      <c r="L17" s="356">
        <f>+E16/G16</f>
        <v>0.34003380540090017</v>
      </c>
      <c r="M17" s="356">
        <f>+F16/G16</f>
        <v>0.6599661945990998</v>
      </c>
    </row>
    <row r="18" spans="4:13" ht="13.5" thickTop="1">
      <c r="D18" s="80"/>
      <c r="E18" s="66"/>
      <c r="F18" s="112"/>
      <c r="G18" s="110"/>
      <c r="H18" s="8"/>
      <c r="L18" s="357"/>
      <c r="M18" s="357"/>
    </row>
    <row r="19" spans="4:10" ht="15.75">
      <c r="D19" s="90" t="s">
        <v>3</v>
      </c>
      <c r="E19" s="113">
        <f>SUM(E10,E13,E16)</f>
        <v>1451.795066258075</v>
      </c>
      <c r="F19" s="114">
        <f>SUM(F10,F13,F16)</f>
        <v>3634.4196456042</v>
      </c>
      <c r="G19" s="115">
        <f>SUM(E19:F19)</f>
        <v>5086.214711862275</v>
      </c>
      <c r="H19" s="91"/>
      <c r="I19" s="6"/>
      <c r="J19" s="6"/>
    </row>
    <row r="20" spans="4:8" ht="13.5" thickBot="1">
      <c r="D20" s="92"/>
      <c r="E20" s="116">
        <f>E19/G19</f>
        <v>0.2854372354498012</v>
      </c>
      <c r="F20" s="117">
        <f>F19/G19</f>
        <v>0.7145627645501987</v>
      </c>
      <c r="G20" s="118"/>
      <c r="H20" s="8"/>
    </row>
    <row r="21" spans="4:8" ht="12.75">
      <c r="D21" s="8"/>
      <c r="E21" s="8"/>
      <c r="F21" s="8"/>
      <c r="G21" s="8"/>
      <c r="H21" s="8"/>
    </row>
    <row r="24" ht="13.5" thickBot="1"/>
    <row r="25" spans="13:15" ht="12.75">
      <c r="M25" s="141">
        <f>(E10/G10)*100</f>
        <v>25.322979565947573</v>
      </c>
      <c r="N25" s="142">
        <f>(F10/G10)*100</f>
        <v>74.67702043405244</v>
      </c>
      <c r="O25" s="143">
        <f>SUM(M25:N25)/100</f>
        <v>1.0000000000000002</v>
      </c>
    </row>
    <row r="26" spans="13:15" ht="12.75">
      <c r="M26" s="144"/>
      <c r="N26" s="145"/>
      <c r="O26" s="146"/>
    </row>
    <row r="27" spans="13:15" ht="12.75">
      <c r="M27" s="144"/>
      <c r="N27" s="145"/>
      <c r="O27" s="146"/>
    </row>
    <row r="28" spans="13:15" ht="12.75">
      <c r="M28" s="144">
        <f>(E13/G13)*100</f>
        <v>0</v>
      </c>
      <c r="N28" s="145">
        <f>(F13/G13)*100</f>
        <v>100</v>
      </c>
      <c r="O28" s="146">
        <f>SUM(M28:N28)/100</f>
        <v>1</v>
      </c>
    </row>
    <row r="29" spans="13:15" ht="12.75">
      <c r="M29" s="144"/>
      <c r="N29" s="145"/>
      <c r="O29" s="146"/>
    </row>
    <row r="30" spans="13:15" ht="12.75">
      <c r="M30" s="144"/>
      <c r="N30" s="145"/>
      <c r="O30" s="146"/>
    </row>
    <row r="31" spans="13:15" ht="13.5" thickBot="1">
      <c r="M31" s="147">
        <f>(E16/G16)*100</f>
        <v>34.00338054009001</v>
      </c>
      <c r="N31" s="148">
        <f>(F16/G16)*100</f>
        <v>65.99661945990998</v>
      </c>
      <c r="O31" s="149">
        <f>SUM(M31:N31)/100</f>
        <v>1</v>
      </c>
    </row>
    <row r="34" ht="15.75">
      <c r="M34" s="24" t="s">
        <v>129</v>
      </c>
    </row>
    <row r="35" ht="13.5" thickBot="1"/>
    <row r="36" spans="13:26" ht="12.75">
      <c r="M36" s="132"/>
      <c r="N36" s="133" t="s">
        <v>23</v>
      </c>
      <c r="O36" s="133" t="s">
        <v>24</v>
      </c>
      <c r="P36" s="133" t="s">
        <v>25</v>
      </c>
      <c r="Q36" s="133" t="s">
        <v>26</v>
      </c>
      <c r="R36" s="133" t="s">
        <v>27</v>
      </c>
      <c r="S36" s="133" t="s">
        <v>28</v>
      </c>
      <c r="T36" s="133" t="s">
        <v>29</v>
      </c>
      <c r="U36" s="133" t="s">
        <v>30</v>
      </c>
      <c r="V36" s="133" t="s">
        <v>33</v>
      </c>
      <c r="W36" s="133" t="s">
        <v>31</v>
      </c>
      <c r="X36" s="133" t="s">
        <v>32</v>
      </c>
      <c r="Y36" s="134" t="s">
        <v>45</v>
      </c>
      <c r="Z36" t="s">
        <v>3</v>
      </c>
    </row>
    <row r="37" spans="13:26" ht="12.75">
      <c r="M37" s="135" t="s">
        <v>20</v>
      </c>
      <c r="N37" s="136">
        <v>205.83425582683017</v>
      </c>
      <c r="O37" s="136">
        <v>208.33695943262413</v>
      </c>
      <c r="P37" s="136">
        <v>209.89307528110945</v>
      </c>
      <c r="Q37" s="136">
        <v>217.20398477470656</v>
      </c>
      <c r="R37" s="136">
        <v>203.73785902808575</v>
      </c>
      <c r="S37" s="136">
        <v>200.05805069636838</v>
      </c>
      <c r="T37" s="136">
        <v>203.4229638019048</v>
      </c>
      <c r="U37" s="136">
        <v>211.85844797318012</v>
      </c>
      <c r="V37" s="136">
        <v>212.7391456812933</v>
      </c>
      <c r="W37" s="136">
        <v>210.26607947652042</v>
      </c>
      <c r="X37" s="136">
        <v>215.96124136275645</v>
      </c>
      <c r="Y37" s="137">
        <v>227.503266871815</v>
      </c>
      <c r="Z37" s="6">
        <f>SUM(N37:Y37)</f>
        <v>2526.8153302071946</v>
      </c>
    </row>
    <row r="38" spans="13:26" ht="12.75">
      <c r="M38" s="135" t="s">
        <v>21</v>
      </c>
      <c r="N38" s="136">
        <v>168.58623689334823</v>
      </c>
      <c r="O38" s="136">
        <v>187.36021451661063</v>
      </c>
      <c r="P38" s="136">
        <v>189.28347952773612</v>
      </c>
      <c r="Q38" s="136">
        <v>205.74353639151838</v>
      </c>
      <c r="R38" s="136">
        <v>187.7561882372506</v>
      </c>
      <c r="S38" s="136">
        <v>209.110019019094</v>
      </c>
      <c r="T38" s="136">
        <v>197.98766586666665</v>
      </c>
      <c r="U38" s="136">
        <v>204.65250121072793</v>
      </c>
      <c r="V38" s="136">
        <v>194.58399133179373</v>
      </c>
      <c r="W38" s="136">
        <v>189.1392093187067</v>
      </c>
      <c r="X38" s="136">
        <v>195.1407993573364</v>
      </c>
      <c r="Y38" s="137">
        <v>212.84830145825163</v>
      </c>
      <c r="Z38" s="6">
        <f>SUM(N38:Y38)</f>
        <v>2342.192143129041</v>
      </c>
    </row>
    <row r="39" spans="13:27" ht="13.5" thickBot="1">
      <c r="M39" s="138" t="s">
        <v>22</v>
      </c>
      <c r="N39" s="139">
        <v>18.19689021181717</v>
      </c>
      <c r="O39" s="139">
        <v>16.683498924972007</v>
      </c>
      <c r="P39" s="139">
        <v>18.550119419040477</v>
      </c>
      <c r="Q39" s="139">
        <v>18.443734259750094</v>
      </c>
      <c r="R39" s="139">
        <v>17.928307971175165</v>
      </c>
      <c r="S39" s="139">
        <v>18.13809093223512</v>
      </c>
      <c r="T39" s="139">
        <v>18.792639081904763</v>
      </c>
      <c r="U39" s="139">
        <v>19.002949360153256</v>
      </c>
      <c r="V39" s="139">
        <v>18.928709618937646</v>
      </c>
      <c r="W39" s="139">
        <v>18.854518602771364</v>
      </c>
      <c r="X39" s="139">
        <v>19.002230449090206</v>
      </c>
      <c r="Y39" s="140">
        <v>18.996156754214034</v>
      </c>
      <c r="Z39" s="6">
        <f>SUM(N39:Y39)</f>
        <v>221.51784558606133</v>
      </c>
      <c r="AA39" s="6">
        <f>SUM(Z37:Z39)</f>
        <v>5090.525318922298</v>
      </c>
    </row>
    <row r="40" spans="14:25" ht="12.75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3" spans="14:25" ht="12.75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</sheetData>
  <sheetProtection/>
  <mergeCells count="1">
    <mergeCell ref="E9:G9"/>
  </mergeCells>
  <printOptions horizontalCentered="1"/>
  <pageMargins left="0.7892857142857143" right="0.7892857142857143" top="0.7904761904761904" bottom="0.3937007874015748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99"/>
  <sheetViews>
    <sheetView view="pageBreakPreview" zoomScaleSheetLayoutView="100" zoomScalePageLayoutView="25" workbookViewId="0" topLeftCell="A1">
      <selection activeCell="W41" sqref="W41"/>
    </sheetView>
  </sheetViews>
  <sheetFormatPr defaultColWidth="11.421875" defaultRowHeight="12.75"/>
  <cols>
    <col min="1" max="1" width="4.7109375" style="0" customWidth="1"/>
    <col min="2" max="2" width="50.28125" style="0" bestFit="1" customWidth="1"/>
    <col min="3" max="3" width="12.28125" style="0" customWidth="1"/>
    <col min="4" max="4" width="8.8515625" style="0" customWidth="1"/>
    <col min="5" max="5" width="12.28125" style="0" customWidth="1"/>
    <col min="6" max="6" width="8.8515625" style="0" customWidth="1"/>
    <col min="7" max="7" width="10.7109375" style="0" customWidth="1"/>
    <col min="8" max="8" width="8.8515625" style="0" customWidth="1"/>
    <col min="9" max="9" width="12.57421875" style="0" customWidth="1"/>
    <col min="10" max="10" width="8.8515625" style="0" customWidth="1"/>
    <col min="11" max="11" width="12.7109375" style="0" customWidth="1"/>
    <col min="12" max="12" width="8.8515625" style="0" customWidth="1"/>
    <col min="13" max="13" width="12.7109375" style="0" customWidth="1"/>
    <col min="14" max="14" width="8.8515625" style="0" customWidth="1"/>
    <col min="15" max="15" width="12.7109375" style="0" customWidth="1"/>
    <col min="16" max="16" width="8.8515625" style="0" customWidth="1"/>
    <col min="17" max="17" width="13.28125" style="0" customWidth="1"/>
    <col min="18" max="18" width="8.8515625" style="0" customWidth="1"/>
    <col min="19" max="19" width="15.8515625" style="0" customWidth="1"/>
    <col min="20" max="20" width="8.28125" style="0" customWidth="1"/>
    <col min="21" max="21" width="16.28125" style="0" bestFit="1" customWidth="1"/>
    <col min="22" max="22" width="25.28125" style="0" customWidth="1"/>
    <col min="23" max="23" width="14.421875" style="0" customWidth="1"/>
    <col min="24" max="24" width="13.28125" style="0" bestFit="1" customWidth="1"/>
    <col min="25" max="25" width="9.00390625" style="0" customWidth="1"/>
    <col min="26" max="26" width="14.28125" style="0" customWidth="1"/>
    <col min="27" max="27" width="11.8515625" style="0" customWidth="1"/>
    <col min="28" max="29" width="12.00390625" style="0" customWidth="1"/>
    <col min="30" max="30" width="12.421875" style="0" customWidth="1"/>
    <col min="31" max="31" width="12.28125" style="0" customWidth="1"/>
    <col min="33" max="33" width="11.57421875" style="0" bestFit="1" customWidth="1"/>
    <col min="35" max="35" width="11.57421875" style="0" bestFit="1" customWidth="1"/>
    <col min="39" max="39" width="12.00390625" style="0" bestFit="1" customWidth="1"/>
  </cols>
  <sheetData>
    <row r="2" spans="1:20" ht="15.75">
      <c r="A2" s="338" t="s">
        <v>128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42:46" ht="12.75">
      <c r="AP3" s="8"/>
      <c r="AQ3" s="8"/>
      <c r="AR3" s="8"/>
      <c r="AS3" s="8"/>
      <c r="AT3" s="8"/>
    </row>
    <row r="4" spans="42:46" ht="12.75">
      <c r="AP4" s="8"/>
      <c r="AQ4" s="8"/>
      <c r="AR4" s="8"/>
      <c r="AS4" s="8"/>
      <c r="AT4" s="8"/>
    </row>
    <row r="5" spans="1:46" ht="15.75" thickBot="1">
      <c r="A5" s="11" t="s">
        <v>132</v>
      </c>
      <c r="B5" s="163"/>
      <c r="C5" s="150"/>
      <c r="D5" s="163"/>
      <c r="E5" s="164"/>
      <c r="F5" s="16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P5" s="8"/>
      <c r="AQ5" s="8"/>
      <c r="AR5" s="8"/>
      <c r="AS5" s="8"/>
      <c r="AT5" s="8"/>
    </row>
    <row r="6" spans="1:46" ht="12.75">
      <c r="A6" s="327" t="s">
        <v>6</v>
      </c>
      <c r="B6" s="329" t="s">
        <v>16</v>
      </c>
      <c r="C6" s="325" t="s">
        <v>131</v>
      </c>
      <c r="D6" s="326"/>
      <c r="E6" s="326"/>
      <c r="F6" s="326"/>
      <c r="G6" s="326"/>
      <c r="H6" s="326"/>
      <c r="I6" s="326"/>
      <c r="J6" s="326"/>
      <c r="K6" s="335" t="s">
        <v>130</v>
      </c>
      <c r="L6" s="326"/>
      <c r="M6" s="326"/>
      <c r="N6" s="326"/>
      <c r="O6" s="326"/>
      <c r="P6" s="326"/>
      <c r="Q6" s="326"/>
      <c r="R6" s="326"/>
      <c r="S6" s="335" t="s">
        <v>40</v>
      </c>
      <c r="T6" s="336"/>
      <c r="AP6" s="8"/>
      <c r="AQ6" s="8"/>
      <c r="AR6" s="8"/>
      <c r="AS6" s="8"/>
      <c r="AT6" s="8"/>
    </row>
    <row r="7" spans="1:46" ht="12.75">
      <c r="A7" s="328"/>
      <c r="B7" s="330"/>
      <c r="C7" s="31" t="s">
        <v>1</v>
      </c>
      <c r="D7" s="38" t="s">
        <v>7</v>
      </c>
      <c r="E7" s="40" t="s">
        <v>2</v>
      </c>
      <c r="F7" s="38" t="s">
        <v>7</v>
      </c>
      <c r="G7" s="40" t="s">
        <v>158</v>
      </c>
      <c r="H7" s="38" t="s">
        <v>7</v>
      </c>
      <c r="I7" s="40" t="s">
        <v>3</v>
      </c>
      <c r="J7" s="41" t="s">
        <v>7</v>
      </c>
      <c r="K7" s="42" t="s">
        <v>1</v>
      </c>
      <c r="L7" s="38" t="s">
        <v>7</v>
      </c>
      <c r="M7" s="40" t="s">
        <v>2</v>
      </c>
      <c r="N7" s="38" t="s">
        <v>7</v>
      </c>
      <c r="O7" s="40" t="s">
        <v>158</v>
      </c>
      <c r="P7" s="38" t="s">
        <v>7</v>
      </c>
      <c r="Q7" s="40" t="s">
        <v>3</v>
      </c>
      <c r="R7" s="43" t="s">
        <v>7</v>
      </c>
      <c r="S7" s="44" t="s">
        <v>38</v>
      </c>
      <c r="T7" s="45" t="s">
        <v>7</v>
      </c>
      <c r="V7" s="358"/>
      <c r="W7" s="244"/>
      <c r="X7" s="244"/>
      <c r="AP7" s="8"/>
      <c r="AQ7" s="8"/>
      <c r="AR7" s="8"/>
      <c r="AS7" s="8"/>
      <c r="AT7" s="8"/>
    </row>
    <row r="8" spans="1:46" ht="17.25" customHeight="1">
      <c r="A8" s="46">
        <v>1</v>
      </c>
      <c r="B8" s="47" t="s">
        <v>0</v>
      </c>
      <c r="C8" s="205">
        <v>1008.36</v>
      </c>
      <c r="D8" s="180">
        <f>C8/C$60</f>
        <v>0.30754393975022815</v>
      </c>
      <c r="E8" s="205">
        <v>249.35000000000002</v>
      </c>
      <c r="F8" s="180">
        <f>E8/E$60</f>
        <v>0.05423952531116217</v>
      </c>
      <c r="G8" s="205"/>
      <c r="H8" s="180"/>
      <c r="I8" s="183">
        <f>SUM(C8,E8,G8)</f>
        <v>1257.71</v>
      </c>
      <c r="J8" s="206">
        <f>I8/I$60</f>
        <v>0.15808416139262782</v>
      </c>
      <c r="K8" s="179">
        <v>7211.284044</v>
      </c>
      <c r="L8" s="180">
        <f>K8/K$60</f>
        <v>0.34237721132178345</v>
      </c>
      <c r="M8" s="181">
        <v>140.79308299999997</v>
      </c>
      <c r="N8" s="182">
        <f>M8/M$60</f>
        <v>0.008536028511390568</v>
      </c>
      <c r="O8" s="181"/>
      <c r="P8" s="182"/>
      <c r="Q8" s="183">
        <f>SUM(K8,M8)</f>
        <v>7352.077127</v>
      </c>
      <c r="R8" s="184">
        <f>Q8/Q$60</f>
        <v>0.19551267228814273</v>
      </c>
      <c r="S8" s="195">
        <v>426728.33568054624</v>
      </c>
      <c r="T8" s="196">
        <f>S8/S$60</f>
        <v>0.18219185686041134</v>
      </c>
      <c r="U8" s="8"/>
      <c r="V8" s="358"/>
      <c r="W8" s="359"/>
      <c r="X8" s="244"/>
      <c r="AD8">
        <v>35.7</v>
      </c>
      <c r="AE8">
        <v>23.928</v>
      </c>
      <c r="AP8" s="8"/>
      <c r="AQ8" s="8"/>
      <c r="AR8" s="8"/>
      <c r="AS8" s="8"/>
      <c r="AT8" s="8"/>
    </row>
    <row r="9" spans="1:46" ht="17.25" customHeight="1">
      <c r="A9" s="51">
        <v>2</v>
      </c>
      <c r="B9" s="52" t="s">
        <v>11</v>
      </c>
      <c r="C9" s="186">
        <v>177.08999999999997</v>
      </c>
      <c r="D9" s="180">
        <f>C9/C$60</f>
        <v>0.05401142081237643</v>
      </c>
      <c r="E9" s="186">
        <v>154.32</v>
      </c>
      <c r="F9" s="180">
        <f>E9/E$60</f>
        <v>0.033568251638333844</v>
      </c>
      <c r="G9" s="186"/>
      <c r="H9" s="180"/>
      <c r="I9" s="187">
        <f>SUM(C9,E9,G9)</f>
        <v>331.40999999999997</v>
      </c>
      <c r="J9" s="206">
        <f>I9/I$60</f>
        <v>0.04165560576534398</v>
      </c>
      <c r="K9" s="185">
        <v>996.9064250000007</v>
      </c>
      <c r="L9" s="180">
        <f>K9/K$60</f>
        <v>0.0473311049263488</v>
      </c>
      <c r="M9" s="186">
        <v>282.070573</v>
      </c>
      <c r="N9" s="182">
        <f>M9/M$60</f>
        <v>0.017101425738026314</v>
      </c>
      <c r="O9" s="186"/>
      <c r="P9" s="182"/>
      <c r="Q9" s="187">
        <f>SUM(K9,M9)</f>
        <v>1278.9769980000008</v>
      </c>
      <c r="R9" s="188">
        <f>Q9/Q$60</f>
        <v>0.034011641384409916</v>
      </c>
      <c r="S9" s="195">
        <v>69763.75486806413</v>
      </c>
      <c r="T9" s="196">
        <f>S9/S$60</f>
        <v>0.029785666847495944</v>
      </c>
      <c r="U9" s="8"/>
      <c r="V9" s="358"/>
      <c r="W9" s="244"/>
      <c r="X9" s="244"/>
      <c r="AD9">
        <v>90.45</v>
      </c>
      <c r="AE9">
        <v>15.62</v>
      </c>
      <c r="AP9" s="8"/>
      <c r="AQ9" s="8"/>
      <c r="AR9" s="8"/>
      <c r="AS9" s="8"/>
      <c r="AT9" s="8"/>
    </row>
    <row r="10" spans="1:46" ht="17.25" customHeight="1">
      <c r="A10" s="51">
        <v>3</v>
      </c>
      <c r="B10" s="52" t="s">
        <v>12</v>
      </c>
      <c r="C10" s="186">
        <v>110</v>
      </c>
      <c r="D10" s="180">
        <f>C10/C$60</f>
        <v>0.03354936071693155</v>
      </c>
      <c r="E10" s="186">
        <v>11.2</v>
      </c>
      <c r="F10" s="180">
        <f>E10/E$60</f>
        <v>0.002436265022999864</v>
      </c>
      <c r="G10" s="186"/>
      <c r="H10" s="180"/>
      <c r="I10" s="183">
        <f>SUM(C10,E10,G10)</f>
        <v>121.2</v>
      </c>
      <c r="J10" s="206">
        <f>I10/I$60</f>
        <v>0.015233877730785706</v>
      </c>
      <c r="K10" s="185">
        <v>709.255794</v>
      </c>
      <c r="L10" s="180">
        <f>K10/K$60</f>
        <v>0.03367403355378596</v>
      </c>
      <c r="M10" s="186">
        <v>1.1787119999999998</v>
      </c>
      <c r="N10" s="182">
        <f>M10/M$60</f>
        <v>7.14631644135401E-05</v>
      </c>
      <c r="O10" s="186"/>
      <c r="P10" s="182"/>
      <c r="Q10" s="183">
        <f>SUM(K10,M10)</f>
        <v>710.434506</v>
      </c>
      <c r="R10" s="184">
        <f>Q10/Q$60</f>
        <v>0.01889247709924991</v>
      </c>
      <c r="S10" s="195">
        <v>48815.83114916631</v>
      </c>
      <c r="T10" s="196">
        <f>S10/S$60</f>
        <v>0.020841941295196658</v>
      </c>
      <c r="U10" s="8"/>
      <c r="V10" s="360"/>
      <c r="W10" s="360"/>
      <c r="X10" s="244"/>
      <c r="AD10">
        <v>110</v>
      </c>
      <c r="AE10">
        <v>11.2</v>
      </c>
      <c r="AP10" s="8"/>
      <c r="AQ10" s="8"/>
      <c r="AR10" s="8"/>
      <c r="AS10" s="8"/>
      <c r="AT10" s="8"/>
    </row>
    <row r="11" spans="1:46" ht="17.25" customHeight="1">
      <c r="A11" s="51">
        <v>4</v>
      </c>
      <c r="B11" s="52" t="s">
        <v>13</v>
      </c>
      <c r="C11" s="186">
        <v>90.45</v>
      </c>
      <c r="D11" s="180">
        <f>C11/C$60</f>
        <v>0.027586724334967803</v>
      </c>
      <c r="E11" s="186">
        <v>15.62</v>
      </c>
      <c r="F11" s="180">
        <f>E11/E$60</f>
        <v>0.0033977196124337396</v>
      </c>
      <c r="G11" s="186"/>
      <c r="H11" s="180"/>
      <c r="I11" s="187">
        <f>SUM(C11,E11,G11)</f>
        <v>106.07000000000001</v>
      </c>
      <c r="J11" s="206">
        <f>I11/I$60</f>
        <v>0.013332156855647193</v>
      </c>
      <c r="K11" s="185">
        <v>736.2017059999996</v>
      </c>
      <c r="L11" s="180">
        <f>K11/K$60</f>
        <v>0.034953371068546325</v>
      </c>
      <c r="M11" s="186">
        <v>0.169271</v>
      </c>
      <c r="N11" s="182">
        <f>M11/M$60</f>
        <v>1.0262592816094475E-05</v>
      </c>
      <c r="O11" s="186"/>
      <c r="P11" s="182"/>
      <c r="Q11" s="187">
        <f>SUM(K11,M11)</f>
        <v>736.3709769999996</v>
      </c>
      <c r="R11" s="188">
        <f>Q11/Q$60</f>
        <v>0.01958220173996556</v>
      </c>
      <c r="S11" s="195">
        <v>36823.40242040615</v>
      </c>
      <c r="T11" s="196">
        <f>S11/S$60</f>
        <v>0.015721768399074253</v>
      </c>
      <c r="U11" s="8"/>
      <c r="V11" s="358"/>
      <c r="W11" s="244"/>
      <c r="X11" s="244"/>
      <c r="AP11" s="8"/>
      <c r="AQ11" s="8"/>
      <c r="AR11" s="8"/>
      <c r="AS11" s="8"/>
      <c r="AT11" s="8"/>
    </row>
    <row r="12" spans="1:46" ht="17.25" customHeight="1" thickBot="1">
      <c r="A12" s="56">
        <v>5</v>
      </c>
      <c r="B12" s="57" t="s">
        <v>14</v>
      </c>
      <c r="C12" s="191">
        <v>35.7</v>
      </c>
      <c r="D12" s="190">
        <f>C12/C$60</f>
        <v>0.010888292523585967</v>
      </c>
      <c r="E12" s="191">
        <v>23.928</v>
      </c>
      <c r="F12" s="190">
        <f>E12/E$60</f>
        <v>0.005204906202708997</v>
      </c>
      <c r="G12" s="191"/>
      <c r="H12" s="190"/>
      <c r="I12" s="193">
        <f>SUM(C12,E12,G12)</f>
        <v>59.628</v>
      </c>
      <c r="J12" s="207">
        <f>I12/I$60</f>
        <v>0.0074947661826014035</v>
      </c>
      <c r="K12" s="189">
        <v>106.86501900000005</v>
      </c>
      <c r="L12" s="190">
        <f>K12/K$60</f>
        <v>0.005073735408260867</v>
      </c>
      <c r="M12" s="191">
        <v>149.40736999999996</v>
      </c>
      <c r="N12" s="192">
        <f>M12/M$60</f>
        <v>0.009058297062305822</v>
      </c>
      <c r="O12" s="191"/>
      <c r="P12" s="192"/>
      <c r="Q12" s="193">
        <f>SUM(K12,M12)</f>
        <v>256.272389</v>
      </c>
      <c r="R12" s="194">
        <f>Q12/Q$60</f>
        <v>0.006815012783673214</v>
      </c>
      <c r="S12" s="197">
        <v>10981.51368161373</v>
      </c>
      <c r="T12" s="198">
        <f>S12/S$60</f>
        <v>0.004688562257297571</v>
      </c>
      <c r="U12" s="8"/>
      <c r="V12" s="358"/>
      <c r="W12" s="358"/>
      <c r="X12" s="244"/>
      <c r="AP12" s="8"/>
      <c r="AQ12" s="8"/>
      <c r="AR12" s="8"/>
      <c r="AS12" s="8"/>
      <c r="AT12" s="8"/>
    </row>
    <row r="13" spans="1:46" ht="16.5" thickBot="1" thickTop="1">
      <c r="A13" s="58"/>
      <c r="B13" s="59" t="s">
        <v>3</v>
      </c>
      <c r="C13" s="60">
        <f>SUM(C8:C12)</f>
        <v>1421.6000000000001</v>
      </c>
      <c r="D13" s="61"/>
      <c r="E13" s="60">
        <f>SUM(E8:E12)</f>
        <v>454.418</v>
      </c>
      <c r="F13" s="61"/>
      <c r="G13" s="83"/>
      <c r="H13" s="83"/>
      <c r="I13" s="62">
        <f>SUM(I8:I12)</f>
        <v>1876.0179999999998</v>
      </c>
      <c r="J13" s="63">
        <f>SUM(J8:J12)</f>
        <v>0.23580056792700613</v>
      </c>
      <c r="K13" s="64">
        <f>SUM(K8:K12)</f>
        <v>9760.512988000002</v>
      </c>
      <c r="L13" s="61"/>
      <c r="M13" s="60">
        <f>+SUM(M8:M12)</f>
        <v>573.619009</v>
      </c>
      <c r="N13" s="61"/>
      <c r="O13" s="83"/>
      <c r="P13" s="83"/>
      <c r="Q13" s="62">
        <f>SUM(Q8:Q12)</f>
        <v>10334.131996999999</v>
      </c>
      <c r="R13" s="154">
        <f>SUM(R8:R12)</f>
        <v>0.2748140052954413</v>
      </c>
      <c r="S13" s="119">
        <f>SUM(S8:S12)</f>
        <v>593112.8377997965</v>
      </c>
      <c r="T13" s="120">
        <f>SUM(T8:T12)</f>
        <v>0.25322979565947573</v>
      </c>
      <c r="U13">
        <f>+S13/1000</f>
        <v>593.1128377997965</v>
      </c>
      <c r="V13" s="244"/>
      <c r="W13" s="358"/>
      <c r="X13" s="244"/>
      <c r="AP13" s="8"/>
      <c r="AQ13" s="8"/>
      <c r="AR13" s="8"/>
      <c r="AS13" s="8"/>
      <c r="AT13" s="8"/>
    </row>
    <row r="14" spans="1:46" ht="12.75">
      <c r="A14" s="65"/>
      <c r="B14" s="8"/>
      <c r="C14" s="8"/>
      <c r="D14" s="9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44"/>
      <c r="W14" s="358"/>
      <c r="X14" s="244"/>
      <c r="AP14" s="8"/>
      <c r="AQ14" s="8"/>
      <c r="AR14" s="8"/>
      <c r="AS14" s="8"/>
      <c r="AT14" s="8"/>
    </row>
    <row r="15" spans="1:46" ht="15">
      <c r="A15" s="7"/>
      <c r="C15" s="150"/>
      <c r="D15" s="13"/>
      <c r="E15" s="150"/>
      <c r="F15" s="13"/>
      <c r="G15" s="13"/>
      <c r="H15" s="13"/>
      <c r="J15" s="6"/>
      <c r="K15" s="152"/>
      <c r="L15" s="13"/>
      <c r="M15" s="152"/>
      <c r="V15" s="244"/>
      <c r="W15" s="358"/>
      <c r="X15" s="244"/>
      <c r="AP15" s="8"/>
      <c r="AQ15" s="8"/>
      <c r="AR15" s="8"/>
      <c r="AS15" s="8"/>
      <c r="AT15" s="8"/>
    </row>
    <row r="16" spans="1:46" ht="13.5" thickBot="1">
      <c r="A16" s="11" t="s">
        <v>133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V16" s="358"/>
      <c r="W16" s="358"/>
      <c r="X16" s="35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P16" s="8"/>
      <c r="AQ16" s="8"/>
      <c r="AR16" s="8"/>
      <c r="AS16" s="8"/>
      <c r="AT16" s="8"/>
    </row>
    <row r="17" spans="1:46" ht="12.75">
      <c r="A17" s="327" t="s">
        <v>6</v>
      </c>
      <c r="B17" s="329" t="s">
        <v>16</v>
      </c>
      <c r="C17" s="325" t="s">
        <v>131</v>
      </c>
      <c r="D17" s="326"/>
      <c r="E17" s="326"/>
      <c r="F17" s="326"/>
      <c r="G17" s="326"/>
      <c r="H17" s="326"/>
      <c r="I17" s="326"/>
      <c r="J17" s="326"/>
      <c r="K17" s="335" t="s">
        <v>130</v>
      </c>
      <c r="L17" s="326"/>
      <c r="M17" s="326"/>
      <c r="N17" s="326"/>
      <c r="O17" s="326"/>
      <c r="P17" s="326"/>
      <c r="Q17" s="326"/>
      <c r="R17" s="326"/>
      <c r="S17" s="335" t="s">
        <v>40</v>
      </c>
      <c r="T17" s="336"/>
      <c r="V17" s="358"/>
      <c r="W17" s="358"/>
      <c r="X17" s="358"/>
      <c r="AD17" s="8"/>
      <c r="AE17" s="8"/>
      <c r="AF17" s="8"/>
      <c r="AG17" s="93"/>
      <c r="AH17" s="8"/>
      <c r="AI17" s="8"/>
      <c r="AJ17" s="8"/>
      <c r="AK17" s="8"/>
      <c r="AL17" s="93"/>
      <c r="AM17" s="8"/>
      <c r="AP17" s="8"/>
      <c r="AQ17" s="8"/>
      <c r="AR17" s="8"/>
      <c r="AS17" s="8"/>
      <c r="AT17" s="8"/>
    </row>
    <row r="18" spans="1:46" ht="12.75">
      <c r="A18" s="328"/>
      <c r="B18" s="330"/>
      <c r="C18" s="31" t="s">
        <v>1</v>
      </c>
      <c r="D18" s="38" t="s">
        <v>7</v>
      </c>
      <c r="E18" s="40" t="s">
        <v>2</v>
      </c>
      <c r="F18" s="38" t="s">
        <v>7</v>
      </c>
      <c r="G18" s="40" t="s">
        <v>158</v>
      </c>
      <c r="H18" s="38" t="s">
        <v>7</v>
      </c>
      <c r="I18" s="40" t="s">
        <v>3</v>
      </c>
      <c r="J18" s="41" t="s">
        <v>7</v>
      </c>
      <c r="K18" s="42" t="s">
        <v>1</v>
      </c>
      <c r="L18" s="38" t="s">
        <v>7</v>
      </c>
      <c r="M18" s="40" t="s">
        <v>2</v>
      </c>
      <c r="N18" s="38" t="s">
        <v>7</v>
      </c>
      <c r="O18" s="40" t="s">
        <v>158</v>
      </c>
      <c r="P18" s="38" t="s">
        <v>7</v>
      </c>
      <c r="Q18" s="40" t="s">
        <v>3</v>
      </c>
      <c r="R18" s="43" t="s">
        <v>7</v>
      </c>
      <c r="S18" s="44" t="s">
        <v>38</v>
      </c>
      <c r="T18" s="45" t="s">
        <v>7</v>
      </c>
      <c r="V18" s="358"/>
      <c r="W18" s="358"/>
      <c r="X18" s="358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P18" s="8"/>
      <c r="AQ18" s="8"/>
      <c r="AR18" s="8"/>
      <c r="AS18" s="8"/>
      <c r="AT18" s="8"/>
    </row>
    <row r="19" spans="1:46" ht="12.75">
      <c r="A19" s="124"/>
      <c r="B19" s="125"/>
      <c r="C19" s="31"/>
      <c r="D19" s="126"/>
      <c r="E19" s="31"/>
      <c r="F19" s="126"/>
      <c r="G19" s="31"/>
      <c r="H19" s="126"/>
      <c r="I19" s="31"/>
      <c r="J19" s="127"/>
      <c r="K19" s="42"/>
      <c r="L19" s="126"/>
      <c r="M19" s="31"/>
      <c r="N19" s="126"/>
      <c r="O19" s="31"/>
      <c r="P19" s="126"/>
      <c r="Q19" s="31"/>
      <c r="R19" s="128"/>
      <c r="S19" s="129"/>
      <c r="T19" s="130"/>
      <c r="V19" s="358"/>
      <c r="W19" s="358"/>
      <c r="X19" s="358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P19" s="8"/>
      <c r="AQ19" s="8"/>
      <c r="AR19" s="8"/>
      <c r="AS19" s="8"/>
      <c r="AT19" s="8"/>
    </row>
    <row r="20" spans="1:46" ht="17.25" customHeight="1">
      <c r="A20" s="151">
        <f>+A12+1</f>
        <v>6</v>
      </c>
      <c r="B20" s="199" t="s">
        <v>64</v>
      </c>
      <c r="C20" s="53">
        <v>567.8509999999999</v>
      </c>
      <c r="D20" s="48">
        <f>C20/C$60</f>
        <v>0.17319125484063902</v>
      </c>
      <c r="E20" s="53">
        <v>1014.9</v>
      </c>
      <c r="F20" s="48">
        <f>E20/E$60</f>
        <v>0.22076476534308592</v>
      </c>
      <c r="G20" s="53"/>
      <c r="H20" s="48"/>
      <c r="I20" s="49">
        <f>SUM(C20,E20,G20)</f>
        <v>1582.7509999999997</v>
      </c>
      <c r="J20" s="68">
        <f>I20/I$60</f>
        <v>0.1989392344247426</v>
      </c>
      <c r="K20" s="55">
        <v>3507.8298200000017</v>
      </c>
      <c r="L20" s="67">
        <f>K20/K$60</f>
        <v>0.16654467973179649</v>
      </c>
      <c r="M20" s="53">
        <v>4183.198052000001</v>
      </c>
      <c r="N20" s="67">
        <f>M20/M$60</f>
        <v>0.2536196884094476</v>
      </c>
      <c r="O20" s="204"/>
      <c r="P20" s="204"/>
      <c r="Q20" s="49">
        <f>SUM(K20,M20,O20)</f>
        <v>7691.027872000002</v>
      </c>
      <c r="R20" s="69">
        <f>Q20/Q$60</f>
        <v>0.20452633805691417</v>
      </c>
      <c r="S20" s="177">
        <v>468623.07655091974</v>
      </c>
      <c r="T20" s="50">
        <f>S20/S$60</f>
        <v>0.20007883551554612</v>
      </c>
      <c r="V20" s="358"/>
      <c r="W20" s="358"/>
      <c r="X20" s="358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P20" s="8"/>
      <c r="AQ20" s="8"/>
      <c r="AR20" s="8"/>
      <c r="AS20" s="8"/>
      <c r="AT20" s="8"/>
    </row>
    <row r="21" spans="1:46" ht="17.25" customHeight="1">
      <c r="A21" s="151">
        <f>+A20+1</f>
        <v>7</v>
      </c>
      <c r="B21" s="13" t="s">
        <v>41</v>
      </c>
      <c r="C21" s="53">
        <v>130.14</v>
      </c>
      <c r="D21" s="48">
        <f>C21/C$60</f>
        <v>0.03969194367001337</v>
      </c>
      <c r="E21" s="53">
        <v>1247.625</v>
      </c>
      <c r="F21" s="48">
        <f>E21/E$60</f>
        <v>0.27138795976073266</v>
      </c>
      <c r="G21" s="53"/>
      <c r="H21" s="48"/>
      <c r="I21" s="49">
        <f>SUM(C21,E21,G21)</f>
        <v>1377.7649999999999</v>
      </c>
      <c r="J21" s="68">
        <f>I21/I$60</f>
        <v>0.17317412171415814</v>
      </c>
      <c r="K21" s="55">
        <v>898.342209</v>
      </c>
      <c r="L21" s="67">
        <f>K21/K$60</f>
        <v>0.042651474890380944</v>
      </c>
      <c r="M21" s="53">
        <v>4883.587788000001</v>
      </c>
      <c r="N21" s="67">
        <f>M21/M$60</f>
        <v>0.2960830440530009</v>
      </c>
      <c r="O21" s="204"/>
      <c r="P21" s="204"/>
      <c r="Q21" s="49">
        <f>SUM(K21,M21,O21)</f>
        <v>5781.929997000001</v>
      </c>
      <c r="R21" s="69">
        <f>Q21/Q$60</f>
        <v>0.15375798773179047</v>
      </c>
      <c r="S21" s="177">
        <v>427675.50650215877</v>
      </c>
      <c r="T21" s="50">
        <f>S21/S$60</f>
        <v>0.1825962518731737</v>
      </c>
      <c r="V21" s="358"/>
      <c r="W21" s="358"/>
      <c r="X21" s="358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P21" s="8"/>
      <c r="AQ21" s="8"/>
      <c r="AR21" s="8"/>
      <c r="AS21" s="8"/>
      <c r="AT21" s="8"/>
    </row>
    <row r="22" spans="1:46" s="2" customFormat="1" ht="17.25" customHeight="1">
      <c r="A22" s="151">
        <f aca="true" t="shared" si="0" ref="A22:A52">+A21+1</f>
        <v>8</v>
      </c>
      <c r="B22" s="199" t="s">
        <v>54</v>
      </c>
      <c r="C22" s="53"/>
      <c r="D22" s="48"/>
      <c r="E22" s="53">
        <v>952.3</v>
      </c>
      <c r="F22" s="48">
        <f>E22/E$60</f>
        <v>0.2071477840538188</v>
      </c>
      <c r="G22" s="53"/>
      <c r="H22" s="48"/>
      <c r="I22" s="49">
        <f>SUM(C22,E22,G22)</f>
        <v>952.3</v>
      </c>
      <c r="J22" s="68">
        <f>I22/I$60</f>
        <v>0.11969654919989461</v>
      </c>
      <c r="K22" s="55"/>
      <c r="L22" s="67"/>
      <c r="M22" s="53">
        <v>4284.236766999999</v>
      </c>
      <c r="N22" s="67">
        <f>M22/M$60</f>
        <v>0.25974548190453184</v>
      </c>
      <c r="O22" s="204"/>
      <c r="P22" s="204"/>
      <c r="Q22" s="49">
        <f>SUM(K22,M22,O22)</f>
        <v>4284.236766999999</v>
      </c>
      <c r="R22" s="69">
        <f>Q22/Q$60</f>
        <v>0.11393005875239957</v>
      </c>
      <c r="S22" s="177">
        <v>230566.97504137683</v>
      </c>
      <c r="T22" s="50">
        <f>S22/S$60</f>
        <v>0.0984406747831337</v>
      </c>
      <c r="U22" s="100"/>
      <c r="V22" s="358"/>
      <c r="W22" s="244"/>
      <c r="X22" s="244"/>
      <c r="Y22"/>
      <c r="Z22"/>
      <c r="AA22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P22" s="13"/>
      <c r="AQ22" s="13"/>
      <c r="AR22" s="13"/>
      <c r="AS22" s="13"/>
      <c r="AT22" s="13"/>
    </row>
    <row r="23" spans="1:46" s="2" customFormat="1" ht="17.25" customHeight="1">
      <c r="A23" s="151">
        <f t="shared" si="0"/>
        <v>9</v>
      </c>
      <c r="B23" s="13" t="s">
        <v>57</v>
      </c>
      <c r="C23" s="53">
        <v>351.461</v>
      </c>
      <c r="D23" s="48">
        <f>C23/C$60</f>
        <v>0.10719356242666798</v>
      </c>
      <c r="E23" s="53">
        <v>345.568</v>
      </c>
      <c r="F23" s="48">
        <f>E23/E$60</f>
        <v>0.07516921709535868</v>
      </c>
      <c r="G23" s="53"/>
      <c r="H23" s="48"/>
      <c r="I23" s="49">
        <f>SUM(C23,E23,G23)</f>
        <v>697.029</v>
      </c>
      <c r="J23" s="68">
        <f>I23/I$60</f>
        <v>0.08761101122782038</v>
      </c>
      <c r="K23" s="55">
        <v>2061.2453060000007</v>
      </c>
      <c r="L23" s="67">
        <f>K23/K$60</f>
        <v>0.09786376675948287</v>
      </c>
      <c r="M23" s="53">
        <v>582.4506899999998</v>
      </c>
      <c r="N23" s="67">
        <f>M23/M$60</f>
        <v>0.03531292582263511</v>
      </c>
      <c r="O23" s="204"/>
      <c r="P23" s="204"/>
      <c r="Q23" s="49">
        <f>SUM(K23,M23,O23)</f>
        <v>2643.6959960000004</v>
      </c>
      <c r="R23" s="69">
        <f>Q23/Q$60</f>
        <v>0.07030340677428848</v>
      </c>
      <c r="S23" s="177">
        <v>175763.5228099683</v>
      </c>
      <c r="T23" s="50">
        <f>S23/S$60</f>
        <v>0.07504231594559012</v>
      </c>
      <c r="U23" s="100"/>
      <c r="V23" s="358"/>
      <c r="W23" s="244"/>
      <c r="X23" s="244"/>
      <c r="Y23"/>
      <c r="Z23"/>
      <c r="AA23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P23" s="13"/>
      <c r="AQ23" s="13"/>
      <c r="AR23" s="13"/>
      <c r="AS23" s="13"/>
      <c r="AT23" s="13"/>
    </row>
    <row r="24" spans="1:46" s="2" customFormat="1" ht="17.25" customHeight="1">
      <c r="A24" s="151">
        <f t="shared" si="0"/>
        <v>10</v>
      </c>
      <c r="B24" s="199" t="s">
        <v>59</v>
      </c>
      <c r="C24" s="53">
        <v>264.639</v>
      </c>
      <c r="D24" s="48">
        <f>C24/C$60</f>
        <v>0.08071335700698225</v>
      </c>
      <c r="E24" s="53"/>
      <c r="F24" s="48"/>
      <c r="G24" s="53"/>
      <c r="H24" s="48"/>
      <c r="I24" s="49">
        <f>SUM(C24,E24,G24)</f>
        <v>264.639</v>
      </c>
      <c r="J24" s="68">
        <f>I24/I$60</f>
        <v>0.033263021194698005</v>
      </c>
      <c r="K24" s="55">
        <v>1753.7419989999983</v>
      </c>
      <c r="L24" s="67">
        <f>K24/K$60</f>
        <v>0.08326413040061764</v>
      </c>
      <c r="M24" s="53"/>
      <c r="N24" s="67"/>
      <c r="O24" s="204"/>
      <c r="P24" s="204"/>
      <c r="Q24" s="49">
        <f>SUM(K24,M24,O24)</f>
        <v>1753.7419989999983</v>
      </c>
      <c r="R24" s="69">
        <f>Q24/Q$60</f>
        <v>0.046636995070310154</v>
      </c>
      <c r="S24" s="177">
        <v>89982.06277078253</v>
      </c>
      <c r="T24" s="50">
        <f>S24/S$60</f>
        <v>0.03841788259547802</v>
      </c>
      <c r="U24" s="100"/>
      <c r="V24" s="94"/>
      <c r="X24" s="94"/>
      <c r="Y24"/>
      <c r="Z2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P24" s="13"/>
      <c r="AQ24" s="13"/>
      <c r="AR24" s="13"/>
      <c r="AS24" s="13"/>
      <c r="AT24" s="13"/>
    </row>
    <row r="25" spans="1:46" ht="17.25" customHeight="1">
      <c r="A25" s="151">
        <f t="shared" si="0"/>
        <v>11</v>
      </c>
      <c r="B25" s="199" t="s">
        <v>65</v>
      </c>
      <c r="C25" s="53"/>
      <c r="D25" s="48"/>
      <c r="E25" s="53">
        <v>202.64</v>
      </c>
      <c r="F25" s="48">
        <f>E25/E$60</f>
        <v>0.04407899502327611</v>
      </c>
      <c r="G25" s="361"/>
      <c r="H25" s="48"/>
      <c r="I25" s="49">
        <f>SUM(C25,E25,G25)</f>
        <v>202.64</v>
      </c>
      <c r="J25" s="68">
        <f>I25/I$60</f>
        <v>0.025470239136686595</v>
      </c>
      <c r="K25" s="55"/>
      <c r="L25" s="67"/>
      <c r="M25" s="53">
        <v>888.1532689999997</v>
      </c>
      <c r="N25" s="67">
        <f>M25/M$60</f>
        <v>0.053847117096432466</v>
      </c>
      <c r="O25" s="204"/>
      <c r="P25" s="204"/>
      <c r="Q25" s="49">
        <f>SUM(K25,M25,O25)</f>
        <v>888.1532689999997</v>
      </c>
      <c r="R25" s="69">
        <f>Q25/Q$60</f>
        <v>0.023618525217307562</v>
      </c>
      <c r="S25" s="177">
        <v>74405.03274757261</v>
      </c>
      <c r="T25" s="50">
        <f>S25/S$60</f>
        <v>0.03176726254754299</v>
      </c>
      <c r="U25" s="100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P25" s="8"/>
      <c r="AQ25" s="8"/>
      <c r="AR25" s="8"/>
      <c r="AS25" s="8"/>
      <c r="AT25" s="8"/>
    </row>
    <row r="26" spans="1:46" ht="17.25" customHeight="1">
      <c r="A26" s="151">
        <f t="shared" si="0"/>
        <v>12</v>
      </c>
      <c r="B26" s="13" t="s">
        <v>58</v>
      </c>
      <c r="C26" s="53"/>
      <c r="D26" s="48"/>
      <c r="E26" s="53">
        <v>120.65</v>
      </c>
      <c r="F26" s="48">
        <f>E26/E$60</f>
        <v>0.026244229912940505</v>
      </c>
      <c r="G26" s="53"/>
      <c r="H26" s="48"/>
      <c r="I26" s="49">
        <f>SUM(C26,E26,G26)</f>
        <v>120.65</v>
      </c>
      <c r="J26" s="68">
        <f>I26/I$60</f>
        <v>0.01516474709751894</v>
      </c>
      <c r="K26" s="55"/>
      <c r="L26" s="67"/>
      <c r="M26" s="53">
        <v>504.58389</v>
      </c>
      <c r="N26" s="67">
        <f>M26/M$60</f>
        <v>0.03059200338292445</v>
      </c>
      <c r="O26" s="204"/>
      <c r="P26" s="204"/>
      <c r="Q26" s="49">
        <f>SUM(K26,M26,O26)</f>
        <v>504.58389</v>
      </c>
      <c r="R26" s="69">
        <f>Q26/Q$60</f>
        <v>0.01341832287982284</v>
      </c>
      <c r="S26" s="177">
        <v>73017.68895430904</v>
      </c>
      <c r="T26" s="50">
        <f>S26/S$60</f>
        <v>0.031174935484482243</v>
      </c>
      <c r="U26" s="100"/>
      <c r="X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P26" s="8"/>
      <c r="AQ26" s="8"/>
      <c r="AR26" s="8"/>
      <c r="AS26" s="8"/>
      <c r="AT26" s="8"/>
    </row>
    <row r="27" spans="1:46" ht="17.25" customHeight="1">
      <c r="A27" s="151">
        <f t="shared" si="0"/>
        <v>13</v>
      </c>
      <c r="B27" s="199" t="s">
        <v>52</v>
      </c>
      <c r="C27" s="53">
        <v>220</v>
      </c>
      <c r="D27" s="48">
        <f>C27/C$60</f>
        <v>0.0670987214338631</v>
      </c>
      <c r="E27" s="53"/>
      <c r="F27" s="48"/>
      <c r="G27" s="53"/>
      <c r="H27" s="48"/>
      <c r="I27" s="49">
        <f>SUM(C27,E27,G27)</f>
        <v>220</v>
      </c>
      <c r="J27" s="68">
        <f>I27/I$60</f>
        <v>0.027652253306706728</v>
      </c>
      <c r="K27" s="55">
        <v>1222.7684880000002</v>
      </c>
      <c r="L27" s="67">
        <f>K27/K$60</f>
        <v>0.05805457980287452</v>
      </c>
      <c r="M27" s="53"/>
      <c r="N27" s="67"/>
      <c r="O27" s="204"/>
      <c r="P27" s="204"/>
      <c r="Q27" s="49">
        <f>SUM(K27,M27,O27)</f>
        <v>1222.7684880000002</v>
      </c>
      <c r="R27" s="69">
        <f>Q27/Q$60</f>
        <v>0.032516897000530044</v>
      </c>
      <c r="S27" s="177">
        <v>63813.01184321866</v>
      </c>
      <c r="T27" s="50">
        <f>S27/S$60</f>
        <v>0.027244994408515077</v>
      </c>
      <c r="U27" s="100"/>
      <c r="X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P27" s="8"/>
      <c r="AQ27" s="8"/>
      <c r="AR27" s="8"/>
      <c r="AS27" s="8"/>
      <c r="AT27" s="8"/>
    </row>
    <row r="28" spans="1:46" ht="17.25" customHeight="1">
      <c r="A28" s="151">
        <f t="shared" si="0"/>
        <v>14</v>
      </c>
      <c r="B28" s="13" t="s">
        <v>51</v>
      </c>
      <c r="C28" s="53">
        <v>185.10000000000002</v>
      </c>
      <c r="D28" s="48">
        <f>C28/C$60</f>
        <v>0.056454424260945726</v>
      </c>
      <c r="E28" s="53"/>
      <c r="F28" s="48"/>
      <c r="G28" s="53"/>
      <c r="H28" s="48"/>
      <c r="I28" s="49">
        <f>SUM(C28,E28,G28)</f>
        <v>185.10000000000002</v>
      </c>
      <c r="J28" s="68">
        <f>I28/I$60</f>
        <v>0.023265600395779164</v>
      </c>
      <c r="K28" s="55">
        <v>1145.7815059999998</v>
      </c>
      <c r="L28" s="67">
        <f>K28/K$60</f>
        <v>0.05439939328624138</v>
      </c>
      <c r="M28" s="53"/>
      <c r="N28" s="67"/>
      <c r="O28" s="204"/>
      <c r="P28" s="204"/>
      <c r="Q28" s="49">
        <f>SUM(K28,M28,O28)</f>
        <v>1145.7815059999998</v>
      </c>
      <c r="R28" s="69">
        <f>Q28/Q$60</f>
        <v>0.0304695938612659</v>
      </c>
      <c r="S28" s="177">
        <v>59007.487084558205</v>
      </c>
      <c r="T28" s="50">
        <f>S28/S$60</f>
        <v>0.025193273428766365</v>
      </c>
      <c r="U28" s="100"/>
      <c r="V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P28" s="8"/>
      <c r="AQ28" s="8"/>
      <c r="AR28" s="8"/>
      <c r="AS28" s="8"/>
      <c r="AT28" s="8"/>
    </row>
    <row r="29" spans="1:46" ht="17.25" customHeight="1">
      <c r="A29" s="151">
        <f t="shared" si="0"/>
        <v>15</v>
      </c>
      <c r="B29" s="13" t="s">
        <v>15</v>
      </c>
      <c r="C29" s="53"/>
      <c r="D29" s="48"/>
      <c r="E29" s="53">
        <v>68.47</v>
      </c>
      <c r="F29" s="48">
        <f>E29/E$60</f>
        <v>0.01489384518971435</v>
      </c>
      <c r="G29" s="53"/>
      <c r="H29" s="48"/>
      <c r="I29" s="49">
        <f>SUM(C29,E29,G29)</f>
        <v>68.47</v>
      </c>
      <c r="J29" s="68">
        <f>I29/I$60</f>
        <v>0.008606135381410043</v>
      </c>
      <c r="K29" s="55"/>
      <c r="L29" s="67"/>
      <c r="M29" s="53">
        <v>17.678905999999998</v>
      </c>
      <c r="N29" s="67">
        <f>M29/M$60</f>
        <v>0.001071839911810112</v>
      </c>
      <c r="O29" s="204"/>
      <c r="P29" s="204"/>
      <c r="Q29" s="49">
        <f>SUM(K29,M29,O29)</f>
        <v>17.678905999999998</v>
      </c>
      <c r="R29" s="69">
        <f>Q29/Q$60</f>
        <v>0.0004701324667143797</v>
      </c>
      <c r="S29" s="177">
        <v>21639.082735756023</v>
      </c>
      <c r="T29" s="50">
        <f>S29/S$60</f>
        <v>0.009238816208668258</v>
      </c>
      <c r="U29" s="100"/>
      <c r="V29" s="91"/>
      <c r="AD29" s="95"/>
      <c r="AE29" s="95"/>
      <c r="AF29" s="95"/>
      <c r="AG29" s="95"/>
      <c r="AH29" s="95"/>
      <c r="AI29" s="95"/>
      <c r="AJ29" s="91"/>
      <c r="AK29" s="91"/>
      <c r="AL29" s="91"/>
      <c r="AM29" s="95"/>
      <c r="AP29" s="8"/>
      <c r="AQ29" s="8"/>
      <c r="AR29" s="8"/>
      <c r="AS29" s="8"/>
      <c r="AT29" s="8"/>
    </row>
    <row r="30" spans="1:46" ht="17.25" customHeight="1">
      <c r="A30" s="151">
        <f t="shared" si="0"/>
        <v>16</v>
      </c>
      <c r="B30" s="199" t="s">
        <v>63</v>
      </c>
      <c r="C30" s="53"/>
      <c r="D30" s="67"/>
      <c r="E30" s="53">
        <v>38.94</v>
      </c>
      <c r="F30" s="48">
        <f>E30/E$60</f>
        <v>0.008470371428179885</v>
      </c>
      <c r="G30" s="53"/>
      <c r="H30" s="48"/>
      <c r="I30" s="49">
        <f>SUM(C30,E30,G30)</f>
        <v>38.94</v>
      </c>
      <c r="J30" s="68">
        <f>I30/I$60</f>
        <v>0.00489444883528709</v>
      </c>
      <c r="K30" s="55"/>
      <c r="L30" s="67"/>
      <c r="M30" s="53">
        <v>266.605673</v>
      </c>
      <c r="N30" s="67">
        <f>M30/M$60</f>
        <v>0.01616381698258906</v>
      </c>
      <c r="O30" s="204"/>
      <c r="P30" s="204"/>
      <c r="Q30" s="49">
        <f>SUM(K30,M30,O30)</f>
        <v>266.605673</v>
      </c>
      <c r="R30" s="69">
        <f>Q30/Q$60</f>
        <v>0.007089804238313012</v>
      </c>
      <c r="S30" s="177">
        <v>12389.036634541226</v>
      </c>
      <c r="T30" s="50">
        <f>S30/S$60</f>
        <v>0.0052895048217479505</v>
      </c>
      <c r="U30" s="100"/>
      <c r="V30" s="91"/>
      <c r="X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P30" s="8"/>
      <c r="AQ30" s="8"/>
      <c r="AR30" s="8"/>
      <c r="AS30" s="8"/>
      <c r="AT30" s="8"/>
    </row>
    <row r="31" spans="1:46" ht="17.25" customHeight="1">
      <c r="A31" s="151">
        <f t="shared" si="0"/>
        <v>17</v>
      </c>
      <c r="B31" s="13" t="s">
        <v>43</v>
      </c>
      <c r="C31" s="53">
        <v>39</v>
      </c>
      <c r="D31" s="67">
        <f>C31/C$60</f>
        <v>0.011894773345093913</v>
      </c>
      <c r="E31" s="53"/>
      <c r="F31" s="48"/>
      <c r="G31" s="53"/>
      <c r="H31" s="48"/>
      <c r="I31" s="49">
        <f>SUM(C31,E31,G31)</f>
        <v>39</v>
      </c>
      <c r="J31" s="68">
        <f>I31/I$60</f>
        <v>0.004901990358916192</v>
      </c>
      <c r="K31" s="55">
        <v>222.19890000000007</v>
      </c>
      <c r="L31" s="67">
        <f>K31/K$60</f>
        <v>0.010549555290928414</v>
      </c>
      <c r="M31" s="53"/>
      <c r="N31" s="67"/>
      <c r="O31" s="204"/>
      <c r="P31" s="204"/>
      <c r="Q31" s="49">
        <f>SUM(K31,M31,O31)</f>
        <v>222.19890000000007</v>
      </c>
      <c r="R31" s="69">
        <f>Q31/Q$60</f>
        <v>0.005908901657049471</v>
      </c>
      <c r="S31" s="177">
        <v>12316.876284786642</v>
      </c>
      <c r="T31" s="50">
        <f>S31/S$60</f>
        <v>0.005258695927624439</v>
      </c>
      <c r="U31" s="100"/>
      <c r="X31" s="95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P31" s="8"/>
      <c r="AQ31" s="8"/>
      <c r="AR31" s="8"/>
      <c r="AS31" s="8"/>
      <c r="AT31" s="8"/>
    </row>
    <row r="32" spans="1:46" ht="17.25" customHeight="1">
      <c r="A32" s="151">
        <f t="shared" si="0"/>
        <v>18</v>
      </c>
      <c r="B32" s="13" t="s">
        <v>56</v>
      </c>
      <c r="C32" s="53">
        <v>21.3</v>
      </c>
      <c r="D32" s="67">
        <f>C32/C$60</f>
        <v>0.00649637621155129</v>
      </c>
      <c r="E32" s="53"/>
      <c r="F32" s="48"/>
      <c r="G32" s="53"/>
      <c r="H32" s="48"/>
      <c r="I32" s="49">
        <f>SUM(C32,E32,G32)</f>
        <v>21.3</v>
      </c>
      <c r="J32" s="68">
        <f>I32/I$60</f>
        <v>0.0026772408883311513</v>
      </c>
      <c r="K32" s="55">
        <v>148.89434500000004</v>
      </c>
      <c r="L32" s="67">
        <f>K32/K$60</f>
        <v>0.0070692029757306206</v>
      </c>
      <c r="M32" s="53"/>
      <c r="N32" s="67"/>
      <c r="O32" s="204"/>
      <c r="P32" s="204"/>
      <c r="Q32" s="49">
        <f>SUM(K32,M32,O32)</f>
        <v>148.89434500000004</v>
      </c>
      <c r="R32" s="69">
        <f>Q32/Q$60</f>
        <v>0.003959524740652612</v>
      </c>
      <c r="S32" s="177">
        <v>7956.657753787944</v>
      </c>
      <c r="T32" s="50">
        <f>S32/S$60</f>
        <v>0.0033970986441608864</v>
      </c>
      <c r="U32" s="100"/>
      <c r="V32" s="8"/>
      <c r="W32" s="8"/>
      <c r="X32" s="95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P32" s="8"/>
      <c r="AQ32" s="8"/>
      <c r="AR32" s="8"/>
      <c r="AS32" s="8"/>
      <c r="AT32" s="8"/>
    </row>
    <row r="33" spans="1:46" ht="17.25" customHeight="1">
      <c r="A33" s="151">
        <f t="shared" si="0"/>
        <v>19</v>
      </c>
      <c r="B33" s="13" t="s">
        <v>42</v>
      </c>
      <c r="C33" s="53"/>
      <c r="D33" s="48"/>
      <c r="E33" s="53">
        <v>41.75</v>
      </c>
      <c r="F33" s="48">
        <f>E33/E$60</f>
        <v>0.00908161292055753</v>
      </c>
      <c r="G33" s="53"/>
      <c r="H33" s="48"/>
      <c r="I33" s="49">
        <f>SUM(C33,E33,G33)</f>
        <v>41.75</v>
      </c>
      <c r="J33" s="68">
        <f>I33/I$60</f>
        <v>0.005247643525250026</v>
      </c>
      <c r="K33" s="55"/>
      <c r="L33" s="67"/>
      <c r="M33" s="53">
        <v>38.651751000000004</v>
      </c>
      <c r="N33" s="67">
        <f>M33/M$60</f>
        <v>0.002343385353321434</v>
      </c>
      <c r="O33" s="204"/>
      <c r="P33" s="204"/>
      <c r="Q33" s="49">
        <f>SUM(K33,M33,O33)</f>
        <v>38.651751000000004</v>
      </c>
      <c r="R33" s="69">
        <f>Q33/Q$60</f>
        <v>0.0010278601538160788</v>
      </c>
      <c r="S33" s="177">
        <v>5959.083338547975</v>
      </c>
      <c r="T33" s="50">
        <f>S33/S$60</f>
        <v>0.002544233339706693</v>
      </c>
      <c r="U33" s="100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P33" s="8"/>
      <c r="AQ33" s="8"/>
      <c r="AR33" s="8"/>
      <c r="AS33" s="8"/>
      <c r="AT33" s="8"/>
    </row>
    <row r="34" spans="1:46" ht="17.25" customHeight="1">
      <c r="A34" s="151">
        <f t="shared" si="0"/>
        <v>20</v>
      </c>
      <c r="B34" t="s">
        <v>53</v>
      </c>
      <c r="C34" s="53">
        <v>34.45</v>
      </c>
      <c r="D34" s="67">
        <f>C34/C$60</f>
        <v>0.01050704978816629</v>
      </c>
      <c r="E34" s="201"/>
      <c r="F34" s="202"/>
      <c r="G34" s="53"/>
      <c r="H34" s="48"/>
      <c r="I34" s="49">
        <f>SUM(C34,E34,G34)</f>
        <v>34.45</v>
      </c>
      <c r="J34" s="68">
        <f>I34/I$60</f>
        <v>0.004330091483709304</v>
      </c>
      <c r="K34" s="55">
        <v>105.949909</v>
      </c>
      <c r="L34" s="67">
        <f>K34/K$60</f>
        <v>0.005030287832497522</v>
      </c>
      <c r="M34" s="201"/>
      <c r="N34" s="203"/>
      <c r="O34" s="355"/>
      <c r="P34" s="355"/>
      <c r="Q34" s="54">
        <f>SUM(K34,M34,O34)</f>
        <v>105.949909</v>
      </c>
      <c r="R34" s="68">
        <f>Q34/Q$60</f>
        <v>0.002817509865504917</v>
      </c>
      <c r="S34" s="177">
        <v>4983.944424725415</v>
      </c>
      <c r="T34" s="50">
        <f>S34/S$60</f>
        <v>0.0021278973372641998</v>
      </c>
      <c r="U34" s="100"/>
      <c r="X34" s="8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P34" s="8"/>
      <c r="AQ34" s="8"/>
      <c r="AR34" s="8"/>
      <c r="AS34" s="8"/>
      <c r="AT34" s="8"/>
    </row>
    <row r="35" spans="1:46" ht="17.25" customHeight="1">
      <c r="A35" s="151">
        <f t="shared" si="0"/>
        <v>21</v>
      </c>
      <c r="B35" s="199" t="s">
        <v>66</v>
      </c>
      <c r="C35" s="53">
        <v>12.6</v>
      </c>
      <c r="D35" s="48">
        <f>C35/C$60</f>
        <v>0.0038429267730303407</v>
      </c>
      <c r="E35" s="53"/>
      <c r="F35" s="48"/>
      <c r="G35" s="53"/>
      <c r="H35" s="48"/>
      <c r="I35" s="49">
        <f>SUM(C35,E35,G35)</f>
        <v>12.6</v>
      </c>
      <c r="J35" s="68">
        <f>I35/I$60</f>
        <v>0.0015837199621113853</v>
      </c>
      <c r="K35" s="55">
        <v>87.213013</v>
      </c>
      <c r="L35" s="67">
        <f>K35/K$60</f>
        <v>0.004140697828530917</v>
      </c>
      <c r="M35" s="53"/>
      <c r="N35" s="67"/>
      <c r="O35" s="204"/>
      <c r="P35" s="204"/>
      <c r="Q35" s="49">
        <f>SUM(K35,M35,O35)</f>
        <v>87.213013</v>
      </c>
      <c r="R35" s="69">
        <f>Q35/Q$60</f>
        <v>0.002319242431137044</v>
      </c>
      <c r="S35" s="177">
        <v>3644.8727305317952</v>
      </c>
      <c r="T35" s="50">
        <f>S35/S$60</f>
        <v>0.001556180068840315</v>
      </c>
      <c r="U35" s="100"/>
      <c r="X35" s="8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P35" s="8"/>
      <c r="AQ35" s="8"/>
      <c r="AR35" s="8"/>
      <c r="AS35" s="8"/>
      <c r="AT35" s="8"/>
    </row>
    <row r="36" spans="1:46" ht="17.25" customHeight="1">
      <c r="A36" s="151">
        <f t="shared" si="0"/>
        <v>22</v>
      </c>
      <c r="B36" s="199" t="s">
        <v>50</v>
      </c>
      <c r="C36" s="53"/>
      <c r="D36" s="48"/>
      <c r="E36" s="166">
        <v>23</v>
      </c>
      <c r="F36" s="165">
        <f>E36/E$60</f>
        <v>0.005003044243660436</v>
      </c>
      <c r="G36" s="53"/>
      <c r="H36" s="48"/>
      <c r="I36" s="49">
        <f>SUM(C36,E36,G36)</f>
        <v>23</v>
      </c>
      <c r="J36" s="68">
        <f>I36/I$60</f>
        <v>0.002890917391155703</v>
      </c>
      <c r="K36" s="55"/>
      <c r="L36" s="67"/>
      <c r="M36" s="53">
        <v>92.780408</v>
      </c>
      <c r="N36" s="67">
        <f>M36/M$60</f>
        <v>0.005625107364020501</v>
      </c>
      <c r="O36" s="362"/>
      <c r="P36" s="67"/>
      <c r="Q36" s="49">
        <f>SUM(K36,M36,O36)</f>
        <v>92.780408</v>
      </c>
      <c r="R36" s="69">
        <f>Q36/Q$60</f>
        <v>0.0024672953222222333</v>
      </c>
      <c r="S36" s="177">
        <v>3159.940475973301</v>
      </c>
      <c r="T36" s="50">
        <f>S36/S$60</f>
        <v>0.0013491380223621592</v>
      </c>
      <c r="X36" s="8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P36" s="8"/>
      <c r="AQ36" s="8"/>
      <c r="AR36" s="8"/>
      <c r="AS36" s="8"/>
      <c r="AT36" s="8"/>
    </row>
    <row r="37" spans="1:46" ht="17.25" customHeight="1">
      <c r="A37" s="151">
        <f t="shared" si="0"/>
        <v>23</v>
      </c>
      <c r="B37" t="s">
        <v>49</v>
      </c>
      <c r="C37" s="53">
        <v>10.4</v>
      </c>
      <c r="D37" s="67">
        <f>C37/C$60</f>
        <v>0.00317193955869171</v>
      </c>
      <c r="E37" s="167"/>
      <c r="F37" s="202"/>
      <c r="G37" s="53"/>
      <c r="H37" s="48"/>
      <c r="I37" s="49">
        <f>SUM(C37,E37,G37)</f>
        <v>10.4</v>
      </c>
      <c r="J37" s="68">
        <f>I37/I$60</f>
        <v>0.001307197429044318</v>
      </c>
      <c r="K37" s="55">
        <v>69.92036200000001</v>
      </c>
      <c r="L37" s="67">
        <f>K37/K$60</f>
        <v>0.0033196776621339254</v>
      </c>
      <c r="M37" s="167"/>
      <c r="N37" s="355"/>
      <c r="O37" s="363"/>
      <c r="P37" s="203"/>
      <c r="Q37" s="49">
        <f>SUM(K37,M37,O37)</f>
        <v>69.92036200000001</v>
      </c>
      <c r="R37" s="69">
        <f>Q37/Q$60</f>
        <v>0.001859381585072198</v>
      </c>
      <c r="S37" s="177">
        <v>3146.338910694167</v>
      </c>
      <c r="T37" s="50">
        <f>S37/S$60</f>
        <v>0.0013433308278845263</v>
      </c>
      <c r="X37" s="8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P37" s="8"/>
      <c r="AQ37" s="8"/>
      <c r="AR37" s="8"/>
      <c r="AS37" s="8"/>
      <c r="AT37" s="8"/>
    </row>
    <row r="38" spans="1:46" ht="17.25" customHeight="1">
      <c r="A38" s="151">
        <f t="shared" si="0"/>
        <v>24</v>
      </c>
      <c r="B38" s="199" t="s">
        <v>164</v>
      </c>
      <c r="C38" s="53"/>
      <c r="D38" s="48"/>
      <c r="E38" s="53">
        <v>31.48</v>
      </c>
      <c r="F38" s="48"/>
      <c r="G38" s="53"/>
      <c r="H38" s="48"/>
      <c r="I38" s="49">
        <f>SUM(C38,E38,G38)</f>
        <v>31.48</v>
      </c>
      <c r="J38" s="68">
        <f>I38/I$60</f>
        <v>0.003956786064068763</v>
      </c>
      <c r="K38" s="53"/>
      <c r="L38" s="67"/>
      <c r="M38" s="53">
        <v>66.898743</v>
      </c>
      <c r="N38" s="67">
        <f>M38/M$60</f>
        <v>0.0040559490953414965</v>
      </c>
      <c r="O38" s="94"/>
      <c r="P38" s="204"/>
      <c r="Q38" s="49">
        <f>SUM(K38,M38,O38)</f>
        <v>66.898743</v>
      </c>
      <c r="R38" s="69">
        <f>Q38/Q$60</f>
        <v>0.0017790281291546744</v>
      </c>
      <c r="S38" s="177">
        <v>3030.690128139916</v>
      </c>
      <c r="T38" s="50">
        <f>S38/S$60</f>
        <v>0.001293954527612359</v>
      </c>
      <c r="X38" s="8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P38" s="8"/>
      <c r="AQ38" s="8"/>
      <c r="AR38" s="8"/>
      <c r="AS38" s="8"/>
      <c r="AT38" s="8"/>
    </row>
    <row r="39" spans="1:46" ht="17.25" customHeight="1">
      <c r="A39" s="151">
        <f t="shared" si="0"/>
        <v>25</v>
      </c>
      <c r="B39" s="199" t="s">
        <v>67</v>
      </c>
      <c r="C39" s="53"/>
      <c r="D39" s="48"/>
      <c r="E39" s="166">
        <v>5.05</v>
      </c>
      <c r="F39" s="165">
        <f>E39/E$60</f>
        <v>0.0010984944969776175</v>
      </c>
      <c r="G39" s="53"/>
      <c r="H39" s="48"/>
      <c r="I39" s="49">
        <f>SUM(C39,E39,G39)</f>
        <v>5.05</v>
      </c>
      <c r="J39" s="68">
        <f>I39/I$60</f>
        <v>0.0006347449054494044</v>
      </c>
      <c r="K39" s="55"/>
      <c r="L39" s="67"/>
      <c r="M39" s="167">
        <v>27.345676999999995</v>
      </c>
      <c r="N39" s="168">
        <f>M39/M$60</f>
        <v>0.001657918653115063</v>
      </c>
      <c r="O39" s="204"/>
      <c r="P39" s="204"/>
      <c r="Q39" s="49">
        <f>SUM(K39,M39,O39)</f>
        <v>27.345676999999995</v>
      </c>
      <c r="R39" s="69">
        <f>Q39/Q$60</f>
        <v>0.0007271994422044372</v>
      </c>
      <c r="S39" s="177">
        <v>2080.309952791886</v>
      </c>
      <c r="T39" s="50">
        <f>S39/S$60</f>
        <v>0.0008881892798140404</v>
      </c>
      <c r="V39" s="170"/>
      <c r="W39" s="8"/>
      <c r="X39" s="8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P39" s="8"/>
      <c r="AQ39" s="8"/>
      <c r="AR39" s="8"/>
      <c r="AS39" s="8"/>
      <c r="AT39" s="8"/>
    </row>
    <row r="40" spans="1:46" ht="17.25" customHeight="1">
      <c r="A40" s="151">
        <f t="shared" si="0"/>
        <v>26</v>
      </c>
      <c r="B40" s="199" t="s">
        <v>62</v>
      </c>
      <c r="C40" s="53"/>
      <c r="D40" s="67"/>
      <c r="E40" s="166">
        <v>12.91</v>
      </c>
      <c r="F40" s="165">
        <f>E40/E$60</f>
        <v>0.0028082304863328795</v>
      </c>
      <c r="G40" s="53"/>
      <c r="H40" s="48"/>
      <c r="I40" s="49">
        <f>SUM(C40,E40,G40)</f>
        <v>12.91</v>
      </c>
      <c r="J40" s="68">
        <f>I40/I$60</f>
        <v>0.0016226845008617448</v>
      </c>
      <c r="K40" s="55"/>
      <c r="L40" s="67"/>
      <c r="M40" s="166">
        <v>43.52080099999999</v>
      </c>
      <c r="N40" s="168">
        <f>M40/M$60</f>
        <v>0.0026385869977330854</v>
      </c>
      <c r="O40" s="204"/>
      <c r="P40" s="204"/>
      <c r="Q40" s="49">
        <f>SUM(K40,M40,O40)</f>
        <v>43.52080099999999</v>
      </c>
      <c r="R40" s="69">
        <f>Q40/Q$60</f>
        <v>0.0011573420622020187</v>
      </c>
      <c r="S40" s="177">
        <v>1929.5271324480998</v>
      </c>
      <c r="T40" s="50">
        <f>S40/S$60</f>
        <v>0.0008238124861397396</v>
      </c>
      <c r="V40" s="91"/>
      <c r="W40" s="8"/>
      <c r="X40" s="8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P40" s="8"/>
      <c r="AQ40" s="8"/>
      <c r="AR40" s="8"/>
      <c r="AS40" s="8"/>
      <c r="AT40" s="8"/>
    </row>
    <row r="41" spans="1:46" ht="17.25" customHeight="1">
      <c r="A41" s="151">
        <f t="shared" si="0"/>
        <v>27</v>
      </c>
      <c r="B41" s="13" t="s">
        <v>44</v>
      </c>
      <c r="C41" s="53">
        <v>4.7</v>
      </c>
      <c r="D41" s="48">
        <f>C41/C$60</f>
        <v>0.0014334726851779843</v>
      </c>
      <c r="E41" s="166"/>
      <c r="F41" s="165"/>
      <c r="G41" s="53"/>
      <c r="H41" s="48"/>
      <c r="I41" s="49">
        <f>SUM(C41,E41,G41)</f>
        <v>4.7</v>
      </c>
      <c r="J41" s="68">
        <f>I41/I$60</f>
        <v>0.0005907526842796437</v>
      </c>
      <c r="K41" s="55">
        <v>18.288798999999994</v>
      </c>
      <c r="L41" s="67">
        <f>K41/K$60</f>
        <v>0.0008683152628351273</v>
      </c>
      <c r="M41" s="167"/>
      <c r="N41" s="168"/>
      <c r="O41" s="204"/>
      <c r="P41" s="204"/>
      <c r="Q41" s="49">
        <f>SUM(K41,M41,O41)</f>
        <v>18.288798999999994</v>
      </c>
      <c r="R41" s="69">
        <f>Q41/Q$60</f>
        <v>0.00048635125878906076</v>
      </c>
      <c r="S41" s="177">
        <v>900.864619523226</v>
      </c>
      <c r="T41" s="50">
        <f>S41/S$60</f>
        <v>0.0003846245587348441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P41" s="8"/>
      <c r="AQ41" s="8"/>
      <c r="AR41" s="8"/>
      <c r="AS41" s="8"/>
      <c r="AT41" s="8"/>
    </row>
    <row r="42" spans="1:46" ht="17.25" customHeight="1">
      <c r="A42" s="151">
        <f t="shared" si="0"/>
        <v>28</v>
      </c>
      <c r="B42" s="13" t="s">
        <v>47</v>
      </c>
      <c r="C42" s="53">
        <v>3.27</v>
      </c>
      <c r="D42" s="48">
        <f>C42/C$60</f>
        <v>0.000997330995857874</v>
      </c>
      <c r="E42" s="166"/>
      <c r="F42" s="165"/>
      <c r="G42" s="53"/>
      <c r="H42" s="48"/>
      <c r="I42" s="49">
        <f>SUM(C42,E42,G42)</f>
        <v>3.27</v>
      </c>
      <c r="J42" s="68">
        <f>I42/I$60</f>
        <v>0.00041101303778605</v>
      </c>
      <c r="K42" s="55">
        <v>22.317056</v>
      </c>
      <c r="L42" s="67">
        <f>K42/K$60</f>
        <v>0.0010595687746552554</v>
      </c>
      <c r="M42" s="201"/>
      <c r="N42" s="67"/>
      <c r="O42" s="204"/>
      <c r="P42" s="204"/>
      <c r="Q42" s="49">
        <f>SUM(K42,M42,O42)</f>
        <v>22.317056</v>
      </c>
      <c r="R42" s="69">
        <f>Q42/Q$60</f>
        <v>0.0005934740864102649</v>
      </c>
      <c r="S42" s="177">
        <v>729.9150508147451</v>
      </c>
      <c r="T42" s="50">
        <f>S42/S$60</f>
        <v>0.00031163756268075363</v>
      </c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P42" s="8"/>
      <c r="AQ42" s="8"/>
      <c r="AR42" s="8"/>
      <c r="AS42" s="8"/>
      <c r="AT42" s="8"/>
    </row>
    <row r="43" spans="1:46" ht="17.25" customHeight="1">
      <c r="A43" s="151">
        <f t="shared" si="0"/>
        <v>29</v>
      </c>
      <c r="B43" s="199" t="s">
        <v>159</v>
      </c>
      <c r="C43" s="53"/>
      <c r="D43" s="48"/>
      <c r="E43" s="166"/>
      <c r="F43" s="165"/>
      <c r="G43" s="53">
        <v>20</v>
      </c>
      <c r="H43" s="48">
        <f>G43/G$60</f>
        <v>0.25</v>
      </c>
      <c r="I43" s="49">
        <f>SUM(C43,E43,G43)</f>
        <v>20</v>
      </c>
      <c r="J43" s="68">
        <f>I43/I$60</f>
        <v>0.0025138412097006116</v>
      </c>
      <c r="K43" s="55"/>
      <c r="L43" s="67"/>
      <c r="M43" s="166"/>
      <c r="N43" s="168"/>
      <c r="O43" s="53">
        <v>20.614307741999998</v>
      </c>
      <c r="P43" s="67">
        <f>O43/O$60</f>
        <v>0.4319824129687348</v>
      </c>
      <c r="Q43" s="49">
        <f>SUM(K43,M43,O43)</f>
        <v>20.614307741999998</v>
      </c>
      <c r="R43" s="69">
        <f>Q43/Q$60</f>
        <v>0.0005481931601625008</v>
      </c>
      <c r="S43" s="177">
        <v>663.6308341623372</v>
      </c>
      <c r="T43" s="50">
        <f>S43/S$60</f>
        <v>0.00028333748625582986</v>
      </c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P43" s="8"/>
      <c r="AQ43" s="8"/>
      <c r="AR43" s="8"/>
      <c r="AS43" s="8"/>
      <c r="AT43" s="8"/>
    </row>
    <row r="44" spans="1:46" ht="17.25" customHeight="1">
      <c r="A44" s="151">
        <f t="shared" si="0"/>
        <v>30</v>
      </c>
      <c r="B44" s="199" t="s">
        <v>160</v>
      </c>
      <c r="C44" s="53">
        <v>3.97</v>
      </c>
      <c r="D44" s="67">
        <f>C44/C$60</f>
        <v>0.0012108269276928931</v>
      </c>
      <c r="E44" s="166"/>
      <c r="F44" s="165"/>
      <c r="G44" s="53"/>
      <c r="H44" s="48"/>
      <c r="I44" s="49">
        <f>SUM(C44,E44,G44)</f>
        <v>3.97</v>
      </c>
      <c r="J44" s="68">
        <f>I44/I$60</f>
        <v>0.0004989974801255714</v>
      </c>
      <c r="K44" s="55">
        <v>11.721297</v>
      </c>
      <c r="L44" s="67">
        <f>K44/K$60</f>
        <v>0.0005565035235678183</v>
      </c>
      <c r="M44" s="166"/>
      <c r="N44" s="168"/>
      <c r="O44" s="204"/>
      <c r="P44" s="204"/>
      <c r="Q44" s="49">
        <f>SUM(K44,M44,O44)</f>
        <v>11.721297</v>
      </c>
      <c r="R44" s="69">
        <f>Q44/Q$60</f>
        <v>0.00031170267389293545</v>
      </c>
      <c r="S44" s="177">
        <v>658.297519549301</v>
      </c>
      <c r="T44" s="50">
        <f>S44/S$60</f>
        <v>0.0002810604251578829</v>
      </c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P44" s="8"/>
      <c r="AQ44" s="8"/>
      <c r="AR44" s="8"/>
      <c r="AS44" s="8"/>
      <c r="AT44" s="8"/>
    </row>
    <row r="45" spans="1:46" ht="17.25" customHeight="1">
      <c r="A45" s="151">
        <f t="shared" si="0"/>
        <v>31</v>
      </c>
      <c r="B45" s="199" t="s">
        <v>161</v>
      </c>
      <c r="C45" s="53"/>
      <c r="D45" s="48"/>
      <c r="E45" s="166"/>
      <c r="F45" s="165"/>
      <c r="G45" s="53">
        <v>20</v>
      </c>
      <c r="H45" s="48">
        <f>G45/G$60</f>
        <v>0.25</v>
      </c>
      <c r="I45" s="49">
        <f>SUM(C45,E45,G45)</f>
        <v>20</v>
      </c>
      <c r="J45" s="68">
        <f>I45/I$60</f>
        <v>0.0025138412097006116</v>
      </c>
      <c r="K45" s="55"/>
      <c r="L45" s="67"/>
      <c r="M45" s="53"/>
      <c r="N45" s="67"/>
      <c r="O45" s="53">
        <v>21.265769942</v>
      </c>
      <c r="P45" s="67">
        <f>O45/O$60</f>
        <v>0.44563410657087066</v>
      </c>
      <c r="Q45" s="49">
        <f>SUM(K45,M45,O45)</f>
        <v>21.265769942</v>
      </c>
      <c r="R45" s="69">
        <f>Q45/Q$60</f>
        <v>0.0005655173956699002</v>
      </c>
      <c r="S45" s="177">
        <v>575.457338752477</v>
      </c>
      <c r="T45" s="50">
        <f>S45/S$60</f>
        <v>0.0002456917723170642</v>
      </c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P45" s="8"/>
      <c r="AQ45" s="8"/>
      <c r="AR45" s="8"/>
      <c r="AS45" s="8"/>
      <c r="AT45" s="8"/>
    </row>
    <row r="46" spans="1:46" ht="17.25" customHeight="1">
      <c r="A46" s="151">
        <f t="shared" si="0"/>
        <v>32</v>
      </c>
      <c r="B46" s="199" t="s">
        <v>162</v>
      </c>
      <c r="C46" s="53"/>
      <c r="D46" s="48"/>
      <c r="E46" s="53">
        <v>37.5</v>
      </c>
      <c r="F46" s="48">
        <f>E46/E$60</f>
        <v>0.008157137353794188</v>
      </c>
      <c r="G46" s="53"/>
      <c r="H46" s="48"/>
      <c r="I46" s="49">
        <f>SUM(C46,E46,G46)</f>
        <v>37.5</v>
      </c>
      <c r="J46" s="68">
        <f>I46/I$60</f>
        <v>0.0047134522681886466</v>
      </c>
      <c r="K46" s="55"/>
      <c r="L46" s="67"/>
      <c r="M46" s="53">
        <v>40.668512</v>
      </c>
      <c r="N46" s="67">
        <f>M46/M$60</f>
        <v>0.0024656579041445487</v>
      </c>
      <c r="O46" s="204"/>
      <c r="P46" s="204"/>
      <c r="Q46" s="49">
        <f>SUM(K46,M46,O46)</f>
        <v>40.668512</v>
      </c>
      <c r="R46" s="69">
        <f>Q46/Q$60</f>
        <v>0.001081491573300031</v>
      </c>
      <c r="S46" s="177">
        <v>296.7745159682188</v>
      </c>
      <c r="T46" s="50">
        <f>S46/S$60</f>
        <v>0.00012670801447217916</v>
      </c>
      <c r="U46" s="100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P46" s="8"/>
      <c r="AQ46" s="8"/>
      <c r="AR46" s="8"/>
      <c r="AS46" s="8"/>
      <c r="AT46" s="8"/>
    </row>
    <row r="47" spans="1:46" ht="17.25" customHeight="1">
      <c r="A47" s="151">
        <f t="shared" si="0"/>
        <v>33</v>
      </c>
      <c r="B47" s="199" t="s">
        <v>163</v>
      </c>
      <c r="C47" s="53"/>
      <c r="D47" s="165"/>
      <c r="E47" s="53"/>
      <c r="F47" s="165"/>
      <c r="G47" s="53">
        <v>20</v>
      </c>
      <c r="H47" s="48">
        <f>G47/G$60</f>
        <v>0.25</v>
      </c>
      <c r="I47" s="49">
        <f>SUM(C47,E47,G47)</f>
        <v>20</v>
      </c>
      <c r="J47" s="68">
        <f>I47/I$60</f>
        <v>0.0025138412097006116</v>
      </c>
      <c r="K47" s="55"/>
      <c r="L47" s="168"/>
      <c r="M47" s="53"/>
      <c r="N47" s="168"/>
      <c r="O47" s="94">
        <v>4.52458</v>
      </c>
      <c r="P47" s="204">
        <f>O47/O$60</f>
        <v>0.09481467971334598</v>
      </c>
      <c r="Q47" s="49">
        <f>SUM(K47,M47,O47)</f>
        <v>4.52458</v>
      </c>
      <c r="R47" s="69">
        <f>Q47/Q$60</f>
        <v>0.00012032146990580462</v>
      </c>
      <c r="S47" s="55">
        <v>163.64064288514308</v>
      </c>
      <c r="T47" s="50">
        <f>S47/S$60</f>
        <v>6.986644685201963E-05</v>
      </c>
      <c r="U47" s="100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P47" s="8"/>
      <c r="AQ47" s="8"/>
      <c r="AR47" s="8"/>
      <c r="AS47" s="8"/>
      <c r="AT47" s="8"/>
    </row>
    <row r="48" spans="1:46" ht="17.25" customHeight="1">
      <c r="A48" s="151">
        <f t="shared" si="0"/>
        <v>34</v>
      </c>
      <c r="B48" s="13" t="s">
        <v>48</v>
      </c>
      <c r="C48" s="53">
        <v>0.6</v>
      </c>
      <c r="D48" s="165">
        <f>C48/C$60</f>
        <v>0.00018299651300144479</v>
      </c>
      <c r="E48" s="53"/>
      <c r="F48" s="165"/>
      <c r="G48" s="53"/>
      <c r="H48" s="48"/>
      <c r="I48" s="49">
        <f>SUM(C48,E48,G48)</f>
        <v>0.6</v>
      </c>
      <c r="J48" s="68">
        <f>I48/I$60</f>
        <v>7.541523629101834E-05</v>
      </c>
      <c r="K48" s="55">
        <v>0.07213199999999999</v>
      </c>
      <c r="L48" s="168">
        <f>K48/K$60</f>
        <v>3.424681770455425E-06</v>
      </c>
      <c r="M48" s="201"/>
      <c r="N48" s="168"/>
      <c r="O48" s="204"/>
      <c r="P48" s="204"/>
      <c r="Q48" s="49">
        <f>SUM(K48,M48,O48)</f>
        <v>0.07213199999999999</v>
      </c>
      <c r="R48" s="69">
        <f>Q48/Q$60</f>
        <v>1.9181953390691503E-06</v>
      </c>
      <c r="S48" s="55" t="s">
        <v>61</v>
      </c>
      <c r="T48" s="50" t="s">
        <v>61</v>
      </c>
      <c r="U48" s="100"/>
      <c r="X48" s="6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P48" s="8"/>
      <c r="AQ48" s="8"/>
      <c r="AR48" s="8"/>
      <c r="AS48" s="8"/>
      <c r="AT48" s="8"/>
    </row>
    <row r="49" spans="1:46" ht="17.25" customHeight="1">
      <c r="A49" s="151">
        <f t="shared" si="0"/>
        <v>35</v>
      </c>
      <c r="B49" s="13" t="s">
        <v>68</v>
      </c>
      <c r="C49" s="53">
        <v>1.65</v>
      </c>
      <c r="D49" s="165">
        <f>C49/C$60</f>
        <v>0.0005032404107539731</v>
      </c>
      <c r="E49" s="53"/>
      <c r="F49" s="165"/>
      <c r="G49" s="53"/>
      <c r="H49" s="48"/>
      <c r="I49" s="49">
        <f>SUM(C49,E49,G49)</f>
        <v>1.65</v>
      </c>
      <c r="J49" s="68">
        <f>I49/I$60</f>
        <v>0.00020739189980030042</v>
      </c>
      <c r="K49" s="55">
        <v>5.0886000000000005</v>
      </c>
      <c r="L49" s="168">
        <f>K49/K$60</f>
        <v>0.00024159645728857485</v>
      </c>
      <c r="M49" s="201"/>
      <c r="N49" s="168"/>
      <c r="O49" s="204"/>
      <c r="P49" s="204"/>
      <c r="Q49" s="49">
        <f>SUM(K49,M49,O49)</f>
        <v>5.0886000000000005</v>
      </c>
      <c r="R49" s="69">
        <f>Q49/Q$60</f>
        <v>0.0001353203682469262</v>
      </c>
      <c r="S49" s="55" t="s">
        <v>61</v>
      </c>
      <c r="T49" s="50" t="s">
        <v>61</v>
      </c>
      <c r="U49" s="100"/>
      <c r="W49" s="18"/>
      <c r="X49" s="6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P49" s="8"/>
      <c r="AQ49" s="8"/>
      <c r="AR49" s="8"/>
      <c r="AS49" s="8"/>
      <c r="AT49" s="8"/>
    </row>
    <row r="50" spans="1:46" ht="17.25" customHeight="1">
      <c r="A50" s="151">
        <f t="shared" si="0"/>
        <v>36</v>
      </c>
      <c r="B50" s="13" t="s">
        <v>116</v>
      </c>
      <c r="C50" s="53">
        <v>2.22</v>
      </c>
      <c r="D50" s="165">
        <f>C50/C$60</f>
        <v>0.0006770870981053458</v>
      </c>
      <c r="E50" s="53"/>
      <c r="F50" s="165"/>
      <c r="G50" s="53"/>
      <c r="H50" s="48"/>
      <c r="I50" s="49">
        <f>SUM(C50,E50,G50)</f>
        <v>2.22</v>
      </c>
      <c r="J50" s="68">
        <f>I50/I$60</f>
        <v>0.0002790363742767679</v>
      </c>
      <c r="K50" s="55">
        <v>5.330133000000001</v>
      </c>
      <c r="L50" s="168">
        <f>K50/K$60</f>
        <v>0.00025306395662400726</v>
      </c>
      <c r="M50" s="201"/>
      <c r="N50" s="168"/>
      <c r="O50" s="204"/>
      <c r="P50" s="204"/>
      <c r="Q50" s="49">
        <f>SUM(K50,M50,O50)</f>
        <v>5.330133000000001</v>
      </c>
      <c r="R50" s="69">
        <f>Q50/Q$60</f>
        <v>0.0001417434186937652</v>
      </c>
      <c r="S50" s="55" t="s">
        <v>61</v>
      </c>
      <c r="T50" s="50" t="s">
        <v>61</v>
      </c>
      <c r="U50" s="100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P50" s="8"/>
      <c r="AQ50" s="8"/>
      <c r="AR50" s="8"/>
      <c r="AS50" s="8"/>
      <c r="AT50" s="8"/>
    </row>
    <row r="51" spans="1:46" ht="17.25" customHeight="1">
      <c r="A51" s="151">
        <f t="shared" si="0"/>
        <v>37</v>
      </c>
      <c r="B51" s="13" t="s">
        <v>55</v>
      </c>
      <c r="C51" s="53">
        <v>3.8</v>
      </c>
      <c r="D51" s="165">
        <f>C51/C$60</f>
        <v>0.001158977915675817</v>
      </c>
      <c r="E51" s="53"/>
      <c r="F51" s="165"/>
      <c r="G51" s="53"/>
      <c r="H51" s="48"/>
      <c r="I51" s="49">
        <f>SUM(C51,E51,G51)</f>
        <v>3.8</v>
      </c>
      <c r="J51" s="68">
        <f>I51/I$60</f>
        <v>0.0004776298298431162</v>
      </c>
      <c r="K51" s="55">
        <v>15.178079999999996</v>
      </c>
      <c r="L51" s="168">
        <f>K51/K$60</f>
        <v>0.0007206246033177241</v>
      </c>
      <c r="M51" s="201"/>
      <c r="N51" s="168"/>
      <c r="O51" s="362"/>
      <c r="P51" s="67"/>
      <c r="Q51" s="49">
        <f>SUM(K51,M51,O51)</f>
        <v>15.178079999999996</v>
      </c>
      <c r="R51" s="69">
        <f>Q51/Q$60</f>
        <v>0.00040362838008122176</v>
      </c>
      <c r="S51" s="55" t="s">
        <v>61</v>
      </c>
      <c r="T51" s="50" t="s">
        <v>61</v>
      </c>
      <c r="U51" s="10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P51" s="8"/>
      <c r="AQ51" s="8"/>
      <c r="AR51" s="8"/>
      <c r="AS51" s="8"/>
      <c r="AT51" s="8"/>
    </row>
    <row r="52" spans="1:46" ht="17.25" customHeight="1" thickBot="1">
      <c r="A52" s="151">
        <f t="shared" si="0"/>
        <v>38</v>
      </c>
      <c r="B52" s="199" t="s">
        <v>166</v>
      </c>
      <c r="C52" s="53"/>
      <c r="D52" s="165"/>
      <c r="E52" s="53"/>
      <c r="F52" s="165"/>
      <c r="G52" s="94">
        <v>20</v>
      </c>
      <c r="H52" s="10">
        <f>G52/G$60</f>
        <v>0.25</v>
      </c>
      <c r="I52" s="49">
        <f>SUM(C52,E52,G52)</f>
        <v>20</v>
      </c>
      <c r="J52" s="68">
        <f>I52/I$60</f>
        <v>0.0025138412097006116</v>
      </c>
      <c r="K52" s="55"/>
      <c r="L52" s="168"/>
      <c r="M52" s="53"/>
      <c r="N52" s="168"/>
      <c r="O52" s="94">
        <v>1.3155899999999998</v>
      </c>
      <c r="P52" s="204">
        <f>O52/O$60</f>
        <v>0.027568800747048525</v>
      </c>
      <c r="Q52" s="49">
        <f>SUM(K52,M52,O52)</f>
        <v>1.3155899999999998</v>
      </c>
      <c r="R52" s="69">
        <f>Q52/Q$60</f>
        <v>3.498528539519192E-05</v>
      </c>
      <c r="S52" s="55" t="s">
        <v>61</v>
      </c>
      <c r="T52" s="50" t="s">
        <v>61</v>
      </c>
      <c r="U52" s="100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P52" s="8"/>
      <c r="AQ52" s="8"/>
      <c r="AR52" s="8"/>
      <c r="AS52" s="8"/>
      <c r="AT52" s="8"/>
    </row>
    <row r="53" spans="1:46" ht="16.5" customHeight="1" thickBot="1" thickTop="1">
      <c r="A53" s="96"/>
      <c r="B53" s="70" t="s">
        <v>3</v>
      </c>
      <c r="C53" s="71">
        <f>SUM(C20:C52)</f>
        <v>1857.1509999999998</v>
      </c>
      <c r="D53" s="72"/>
      <c r="E53" s="71">
        <f>SUM(E20:E52)</f>
        <v>4142.783</v>
      </c>
      <c r="F53" s="72"/>
      <c r="G53" s="71">
        <f>SUM(G20:G52)</f>
        <v>80</v>
      </c>
      <c r="H53" s="354"/>
      <c r="I53" s="73">
        <f>SUM(I20:I52)</f>
        <v>6079.934</v>
      </c>
      <c r="J53" s="155">
        <f>SUM(J20:J52)</f>
        <v>0.764199432072994</v>
      </c>
      <c r="K53" s="74">
        <f>SUM(K20:K52)</f>
        <v>11301.881954</v>
      </c>
      <c r="L53" s="72"/>
      <c r="M53" s="71">
        <f>SUM(M20:M52)</f>
        <v>15920.360926999998</v>
      </c>
      <c r="N53" s="72"/>
      <c r="O53" s="71">
        <f>SUM(O20:O52)</f>
        <v>47.720247684</v>
      </c>
      <c r="P53" s="354"/>
      <c r="Q53" s="75">
        <f>SUM(Q20:Q52)</f>
        <v>27269.96312868401</v>
      </c>
      <c r="R53" s="153">
        <f>SUM(R20:R52)</f>
        <v>0.7251859947045588</v>
      </c>
      <c r="S53" s="121">
        <f>SUM(S20:S52)</f>
        <v>1749079.3053292444</v>
      </c>
      <c r="T53" s="122">
        <f>SUM(T20:T52)</f>
        <v>0.7467702043405243</v>
      </c>
      <c r="U53" s="100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P53" s="8"/>
      <c r="AQ53" s="8"/>
      <c r="AR53" s="8"/>
      <c r="AS53" s="8"/>
      <c r="AT53" s="8"/>
    </row>
    <row r="54" spans="1:46" ht="12.75">
      <c r="A54" s="169" t="s">
        <v>60</v>
      </c>
      <c r="U54" s="20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P54" s="8"/>
      <c r="AQ54" s="8"/>
      <c r="AR54" s="8"/>
      <c r="AS54" s="8"/>
      <c r="AT54" s="8"/>
    </row>
    <row r="55" spans="1:46" ht="12.75">
      <c r="A55" s="200" t="s">
        <v>18</v>
      </c>
      <c r="U55" s="20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P55" s="8"/>
      <c r="AQ55" s="8"/>
      <c r="AR55" s="8"/>
      <c r="AS55" s="8"/>
      <c r="AT55" s="8"/>
    </row>
    <row r="56" spans="1:39" ht="15.75">
      <c r="A56" s="131"/>
      <c r="B56" s="15"/>
      <c r="C56" s="150"/>
      <c r="D56" s="10"/>
      <c r="E56" s="150"/>
      <c r="F56" s="10"/>
      <c r="G56" s="10"/>
      <c r="H56" s="10"/>
      <c r="I56" s="4"/>
      <c r="J56" s="10"/>
      <c r="K56" s="152"/>
      <c r="L56" s="152"/>
      <c r="M56" s="152"/>
      <c r="N56" s="5"/>
      <c r="O56" s="5"/>
      <c r="P56" s="5"/>
      <c r="Q56" s="4"/>
      <c r="R56" s="10"/>
      <c r="S56" s="4"/>
      <c r="T56" s="17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</row>
    <row r="57" spans="1:39" ht="15.75" thickBot="1">
      <c r="A57" s="11" t="s">
        <v>157</v>
      </c>
      <c r="B57" s="15"/>
      <c r="C57" s="16"/>
      <c r="D57" s="5"/>
      <c r="E57" s="16"/>
      <c r="F57" s="5"/>
      <c r="G57" s="5"/>
      <c r="H57" s="5"/>
      <c r="I57" s="4"/>
      <c r="J57" s="10"/>
      <c r="K57" s="16"/>
      <c r="L57" s="5"/>
      <c r="M57" s="16"/>
      <c r="N57" s="5"/>
      <c r="O57" s="5"/>
      <c r="P57" s="5"/>
      <c r="Q57" s="4"/>
      <c r="R57" s="10"/>
      <c r="S57" s="4"/>
      <c r="T57" s="17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</row>
    <row r="58" spans="1:39" ht="12.75">
      <c r="A58" s="331"/>
      <c r="B58" s="333" t="s">
        <v>16</v>
      </c>
      <c r="C58" s="325" t="s">
        <v>131</v>
      </c>
      <c r="D58" s="326"/>
      <c r="E58" s="326"/>
      <c r="F58" s="326"/>
      <c r="G58" s="326"/>
      <c r="H58" s="326"/>
      <c r="I58" s="326"/>
      <c r="J58" s="326"/>
      <c r="K58" s="335" t="s">
        <v>130</v>
      </c>
      <c r="L58" s="326"/>
      <c r="M58" s="326"/>
      <c r="N58" s="326"/>
      <c r="O58" s="326"/>
      <c r="P58" s="326"/>
      <c r="Q58" s="326"/>
      <c r="R58" s="326"/>
      <c r="S58" s="335" t="s">
        <v>40</v>
      </c>
      <c r="T58" s="336"/>
      <c r="U58" s="8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</row>
    <row r="59" spans="1:39" ht="13.5" thickBot="1">
      <c r="A59" s="332"/>
      <c r="B59" s="334"/>
      <c r="C59" s="31" t="s">
        <v>1</v>
      </c>
      <c r="D59" s="38" t="s">
        <v>7</v>
      </c>
      <c r="E59" s="39" t="s">
        <v>2</v>
      </c>
      <c r="F59" s="38" t="s">
        <v>7</v>
      </c>
      <c r="G59" s="39" t="s">
        <v>158</v>
      </c>
      <c r="H59" s="39" t="s">
        <v>7</v>
      </c>
      <c r="I59" s="40" t="s">
        <v>3</v>
      </c>
      <c r="J59" s="41" t="s">
        <v>7</v>
      </c>
      <c r="K59" s="42" t="s">
        <v>1</v>
      </c>
      <c r="L59" s="38" t="s">
        <v>7</v>
      </c>
      <c r="M59" s="40" t="s">
        <v>2</v>
      </c>
      <c r="N59" s="38" t="s">
        <v>7</v>
      </c>
      <c r="O59" s="39" t="s">
        <v>158</v>
      </c>
      <c r="P59" s="39" t="s">
        <v>7</v>
      </c>
      <c r="Q59" s="40" t="s">
        <v>3</v>
      </c>
      <c r="R59" s="43" t="s">
        <v>7</v>
      </c>
      <c r="S59" s="44" t="s">
        <v>38</v>
      </c>
      <c r="T59" s="45" t="s">
        <v>7</v>
      </c>
      <c r="U59" s="8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1:39" ht="15">
      <c r="A60" s="339" t="s">
        <v>19</v>
      </c>
      <c r="B60" s="340"/>
      <c r="C60" s="76">
        <f>SUM(C8:C12,C20:C52)</f>
        <v>3278.7509999999993</v>
      </c>
      <c r="D60" s="77">
        <f>C60/C$60</f>
        <v>1</v>
      </c>
      <c r="E60" s="78">
        <f>SUM(E8:E12,E20:E52)</f>
        <v>4597.201</v>
      </c>
      <c r="F60" s="77">
        <f>E60/E$60</f>
        <v>1</v>
      </c>
      <c r="G60" s="78">
        <f>SUM(G8:G12,G20:G52)</f>
        <v>80</v>
      </c>
      <c r="H60" s="77">
        <f>G60/G$60</f>
        <v>1</v>
      </c>
      <c r="I60" s="78">
        <f>SUM(I8:I12,I20:I52)</f>
        <v>7955.952</v>
      </c>
      <c r="J60" s="77">
        <f>I60/I$60</f>
        <v>1</v>
      </c>
      <c r="K60" s="78">
        <f>SUM(K8:K12,K20:K52)</f>
        <v>21062.39494200001</v>
      </c>
      <c r="L60" s="79">
        <f>K60/K$60</f>
        <v>1</v>
      </c>
      <c r="M60" s="78">
        <f>SUM(M8:M12,M20:M52)</f>
        <v>16493.979936</v>
      </c>
      <c r="N60" s="79">
        <f>M60/M$60</f>
        <v>1</v>
      </c>
      <c r="O60" s="78">
        <f>SUM(O8:O12,O20:O52)</f>
        <v>47.720247684</v>
      </c>
      <c r="P60" s="79">
        <f>O60/O$60</f>
        <v>1</v>
      </c>
      <c r="Q60" s="78">
        <f>SUM(Q8:Q12,Q20:Q52)</f>
        <v>37604.09512568399</v>
      </c>
      <c r="R60" s="77">
        <f>Q60/Q$60</f>
        <v>1</v>
      </c>
      <c r="S60" s="78">
        <f>SUM(S8:S12,S20:S52)</f>
        <v>2342192.1431290405</v>
      </c>
      <c r="T60" s="123">
        <f>S60/S$60</f>
        <v>1</v>
      </c>
      <c r="U60" s="8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1"/>
      <c r="AK60" s="91"/>
      <c r="AL60" s="91"/>
      <c r="AM60" s="95"/>
    </row>
    <row r="61" spans="1:21" ht="15.75" thickBot="1">
      <c r="A61" s="323"/>
      <c r="B61" s="324"/>
      <c r="C61" s="62"/>
      <c r="D61" s="81"/>
      <c r="E61" s="82"/>
      <c r="F61" s="81"/>
      <c r="G61" s="83"/>
      <c r="H61" s="83"/>
      <c r="I61" s="82"/>
      <c r="J61" s="81"/>
      <c r="K61" s="82"/>
      <c r="L61" s="83"/>
      <c r="M61" s="82"/>
      <c r="N61" s="83"/>
      <c r="O61" s="83"/>
      <c r="P61" s="83"/>
      <c r="Q61" s="82"/>
      <c r="R61" s="81"/>
      <c r="S61" s="84"/>
      <c r="T61" s="85"/>
      <c r="U61" s="8"/>
    </row>
    <row r="62" spans="1:2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8"/>
      <c r="T62" s="8"/>
      <c r="U62" s="8"/>
    </row>
    <row r="63" spans="2:21" ht="12.75">
      <c r="B63" s="13"/>
      <c r="C63" s="13"/>
      <c r="D63" s="13"/>
      <c r="E63" s="13"/>
      <c r="F63" s="13"/>
      <c r="G63" s="13"/>
      <c r="H63" s="13"/>
      <c r="I63" s="94"/>
      <c r="J63" s="13"/>
      <c r="K63" s="13"/>
      <c r="L63" s="13"/>
      <c r="M63" s="13"/>
      <c r="N63" s="13"/>
      <c r="O63" s="13"/>
      <c r="P63" s="13"/>
      <c r="Q63" s="13"/>
      <c r="R63" s="13"/>
      <c r="S63" s="8"/>
      <c r="T63" s="8"/>
      <c r="U63" s="8"/>
    </row>
    <row r="64" spans="2:23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8"/>
      <c r="T64" s="8"/>
      <c r="U64" s="8"/>
      <c r="V64" s="18" t="s">
        <v>165</v>
      </c>
      <c r="W64" s="6"/>
    </row>
    <row r="65" spans="1:21" ht="12.75">
      <c r="A65" s="13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8"/>
      <c r="T65" s="8"/>
      <c r="U65" s="8"/>
    </row>
    <row r="66" spans="9:30" ht="12.75">
      <c r="I66" s="6"/>
      <c r="Q66" s="6"/>
      <c r="V66" s="171"/>
      <c r="W66" s="171" t="s">
        <v>8</v>
      </c>
      <c r="X66" s="171"/>
      <c r="Y66" s="171"/>
      <c r="Z66" s="172" t="s">
        <v>1</v>
      </c>
      <c r="AA66" s="172" t="s">
        <v>2</v>
      </c>
      <c r="AB66" s="172" t="s">
        <v>158</v>
      </c>
      <c r="AC66" s="171"/>
      <c r="AD66" s="171"/>
    </row>
    <row r="67" spans="1:30" ht="13.5">
      <c r="A67" s="12"/>
      <c r="B67" s="19"/>
      <c r="V67" s="171"/>
      <c r="W67" s="171"/>
      <c r="X67" s="171"/>
      <c r="Y67" s="171"/>
      <c r="Z67" s="171"/>
      <c r="AA67" s="171"/>
      <c r="AB67" s="171"/>
      <c r="AC67" s="171"/>
      <c r="AD67" s="173"/>
    </row>
    <row r="68" spans="1:31" ht="13.5">
      <c r="A68" s="12"/>
      <c r="B68" s="19"/>
      <c r="V68" s="171" t="s">
        <v>10</v>
      </c>
      <c r="W68" s="174">
        <f>+Z68+AA68</f>
        <v>1876.018</v>
      </c>
      <c r="X68" s="173">
        <f>W68/W70</f>
        <v>0.2358005679270061</v>
      </c>
      <c r="Y68" s="171" t="s">
        <v>10</v>
      </c>
      <c r="Z68" s="174">
        <f>+C13</f>
        <v>1421.6000000000001</v>
      </c>
      <c r="AA68" s="174">
        <f>+E13</f>
        <v>454.418</v>
      </c>
      <c r="AB68" s="174">
        <f>G13</f>
        <v>0</v>
      </c>
      <c r="AC68" s="173">
        <f>Z68/Z70</f>
        <v>0.4335797381380898</v>
      </c>
      <c r="AD68" s="173">
        <f>AA68/AA70</f>
        <v>0.0988466677876386</v>
      </c>
      <c r="AE68" s="173">
        <f>AB68/AB69</f>
        <v>0</v>
      </c>
    </row>
    <row r="69" spans="1:31" ht="13.5">
      <c r="A69" s="12"/>
      <c r="B69" s="19"/>
      <c r="V69" s="171" t="s">
        <v>17</v>
      </c>
      <c r="W69" s="174">
        <f>+Z69+AA69+AB69</f>
        <v>6079.934</v>
      </c>
      <c r="X69" s="173">
        <f>W69/W70</f>
        <v>0.7641994320729939</v>
      </c>
      <c r="Y69" s="171" t="s">
        <v>17</v>
      </c>
      <c r="Z69" s="174">
        <f>+C53</f>
        <v>1857.1509999999998</v>
      </c>
      <c r="AA69" s="174">
        <f>+E53</f>
        <v>4142.783</v>
      </c>
      <c r="AB69" s="174">
        <f>+G53</f>
        <v>80</v>
      </c>
      <c r="AC69" s="173">
        <f>Z69/Z70</f>
        <v>0.5664202618619102</v>
      </c>
      <c r="AD69" s="173">
        <f>AA69/AA70</f>
        <v>0.9011533322123615</v>
      </c>
      <c r="AE69" s="173">
        <f>AB69/AB70</f>
        <v>1</v>
      </c>
    </row>
    <row r="70" spans="22:30" ht="12.75">
      <c r="V70" s="171"/>
      <c r="W70" s="174">
        <f>SUM(W68:W69)</f>
        <v>7955.952</v>
      </c>
      <c r="X70" s="171"/>
      <c r="Y70" s="171" t="s">
        <v>94</v>
      </c>
      <c r="Z70" s="174">
        <f>SUM(Z68:Z69)</f>
        <v>3278.751</v>
      </c>
      <c r="AA70" s="174">
        <f>SUM(AA68:AA69)</f>
        <v>4597.201</v>
      </c>
      <c r="AB70" s="174">
        <f>SUM(AB68:AB69)</f>
        <v>80</v>
      </c>
      <c r="AC70" s="174">
        <f>SUM(Z70:AB70)</f>
        <v>7955.952</v>
      </c>
      <c r="AD70" s="171"/>
    </row>
    <row r="71" spans="22:30" ht="12.75">
      <c r="V71" s="171"/>
      <c r="W71" s="171"/>
      <c r="X71" s="171"/>
      <c r="Y71" s="171"/>
      <c r="Z71" s="171"/>
      <c r="AA71" s="171"/>
      <c r="AB71" s="171"/>
      <c r="AC71" s="171"/>
      <c r="AD71" s="171"/>
    </row>
    <row r="72" spans="22:30" ht="12.75">
      <c r="V72" s="171"/>
      <c r="W72" s="171" t="s">
        <v>9</v>
      </c>
      <c r="X72" s="171"/>
      <c r="Y72" s="171"/>
      <c r="Z72" s="172" t="s">
        <v>1</v>
      </c>
      <c r="AA72" s="172" t="s">
        <v>2</v>
      </c>
      <c r="AB72" s="364" t="s">
        <v>158</v>
      </c>
      <c r="AC72" s="171"/>
      <c r="AD72" s="171"/>
    </row>
    <row r="73" spans="22:31" ht="12.75">
      <c r="V73" s="171" t="s">
        <v>10</v>
      </c>
      <c r="W73" s="174">
        <f>+Z73+AA73+AB73</f>
        <v>10334.131997000002</v>
      </c>
      <c r="X73" s="173">
        <f>W73/W76</f>
        <v>0.27481400529544137</v>
      </c>
      <c r="Y73" s="171" t="s">
        <v>10</v>
      </c>
      <c r="Z73" s="174">
        <f>+K13</f>
        <v>9760.512988000002</v>
      </c>
      <c r="AA73" s="174">
        <f>+M13</f>
        <v>573.619009</v>
      </c>
      <c r="AB73" s="174">
        <f>+N13</f>
        <v>0</v>
      </c>
      <c r="AC73" s="175">
        <f>Z73/Z76</f>
        <v>0.46340945627872565</v>
      </c>
      <c r="AD73" s="173">
        <f>AA73/AA76</f>
        <v>0.03477747706895235</v>
      </c>
      <c r="AE73" s="173">
        <f>AB73/AB76</f>
        <v>0</v>
      </c>
    </row>
    <row r="74" spans="22:31" ht="12.75">
      <c r="V74" s="171" t="s">
        <v>17</v>
      </c>
      <c r="W74" s="174">
        <f>+Z74+AA74+AB74</f>
        <v>27269.963128683998</v>
      </c>
      <c r="X74" s="173">
        <f>W74/W76</f>
        <v>0.7251859947045587</v>
      </c>
      <c r="Y74" s="171" t="s">
        <v>17</v>
      </c>
      <c r="Z74" s="174">
        <f>+K53</f>
        <v>11301.881954</v>
      </c>
      <c r="AA74" s="174">
        <f>+M53</f>
        <v>15920.360926999998</v>
      </c>
      <c r="AB74" s="174">
        <f>+O53</f>
        <v>47.720247684</v>
      </c>
      <c r="AC74" s="175">
        <f>Z74/Z76</f>
        <v>0.5365905437212743</v>
      </c>
      <c r="AD74" s="173">
        <f>AA74/AA76</f>
        <v>0.9652225229310477</v>
      </c>
      <c r="AE74" s="173">
        <f>AB74/AB76</f>
        <v>1</v>
      </c>
    </row>
    <row r="75" spans="22:30" ht="12.75">
      <c r="V75" s="171"/>
      <c r="W75" s="174"/>
      <c r="X75" s="173"/>
      <c r="Y75" s="171"/>
      <c r="Z75" s="176"/>
      <c r="AA75" s="176"/>
      <c r="AB75" s="176"/>
      <c r="AC75" s="173"/>
      <c r="AD75" s="171"/>
    </row>
    <row r="76" spans="22:30" ht="12.75">
      <c r="V76" s="171"/>
      <c r="W76" s="174">
        <f>SUM(W73:W74)</f>
        <v>37604.095125684</v>
      </c>
      <c r="X76" s="174"/>
      <c r="Y76" s="174"/>
      <c r="Z76" s="174">
        <f>SUM(Z73:Z74)</f>
        <v>21062.394942000003</v>
      </c>
      <c r="AA76" s="174">
        <f>SUM(AA73:AA74)</f>
        <v>16493.979935999996</v>
      </c>
      <c r="AB76" s="174">
        <f>SUM(AB73:AB74)</f>
        <v>47.720247684</v>
      </c>
      <c r="AC76" s="174">
        <f>+AA76+Z76</f>
        <v>37556.374878</v>
      </c>
      <c r="AD76" s="171"/>
    </row>
    <row r="86" spans="22:36" ht="12.75">
      <c r="V86" s="160"/>
      <c r="AG86" s="160"/>
      <c r="AH86" s="160"/>
      <c r="AI86" s="160"/>
      <c r="AJ86" s="160"/>
    </row>
    <row r="87" spans="22:36" ht="12.75">
      <c r="V87" s="160"/>
      <c r="AG87" s="160"/>
      <c r="AH87" s="160"/>
      <c r="AI87" s="160"/>
      <c r="AJ87" s="160"/>
    </row>
    <row r="88" spans="2:38" ht="12.75">
      <c r="B88" s="9"/>
      <c r="C88" s="1"/>
      <c r="N88" s="3"/>
      <c r="O88" s="3"/>
      <c r="P88" s="3"/>
      <c r="V88" s="161"/>
      <c r="AG88" s="162"/>
      <c r="AH88" s="162"/>
      <c r="AI88" s="162"/>
      <c r="AJ88" s="162"/>
      <c r="AK88" s="337"/>
      <c r="AL88" s="337"/>
    </row>
    <row r="89" spans="3:38" ht="12.75">
      <c r="C89" s="1"/>
      <c r="V89" s="158"/>
      <c r="AG89" s="157"/>
      <c r="AH89" s="157"/>
      <c r="AI89" s="157"/>
      <c r="AJ89" s="157"/>
      <c r="AK89" s="157"/>
      <c r="AL89" s="157"/>
    </row>
    <row r="90" spans="2:38" ht="15">
      <c r="B90" s="9"/>
      <c r="C90" s="1"/>
      <c r="V90" s="159"/>
      <c r="AG90" s="156"/>
      <c r="AH90" s="10"/>
      <c r="AI90" s="156"/>
      <c r="AJ90" s="10"/>
      <c r="AK90" s="156"/>
      <c r="AL90" s="10"/>
    </row>
    <row r="91" spans="22:38" ht="15">
      <c r="V91" s="159"/>
      <c r="AG91" s="156"/>
      <c r="AH91" s="10"/>
      <c r="AI91" s="156"/>
      <c r="AJ91" s="10"/>
      <c r="AK91" s="13"/>
      <c r="AL91" s="13"/>
    </row>
    <row r="95" spans="23:31" ht="12.75">
      <c r="W95" s="8"/>
      <c r="X95" s="8"/>
      <c r="Y95" s="8"/>
      <c r="Z95" s="8"/>
      <c r="AA95" s="97"/>
      <c r="AB95" s="97"/>
      <c r="AC95" s="97"/>
      <c r="AD95" s="8"/>
      <c r="AE95" s="8"/>
    </row>
    <row r="96" spans="23:31" ht="12.75">
      <c r="W96" s="8"/>
      <c r="X96" s="91"/>
      <c r="Y96" s="98"/>
      <c r="Z96" s="8"/>
      <c r="AA96" s="91"/>
      <c r="AB96" s="91"/>
      <c r="AC96" s="91"/>
      <c r="AD96" s="98"/>
      <c r="AE96" s="98"/>
    </row>
    <row r="97" spans="23:31" ht="12.75">
      <c r="W97" s="8"/>
      <c r="X97" s="91"/>
      <c r="Y97" s="98"/>
      <c r="Z97" s="8"/>
      <c r="AA97" s="91"/>
      <c r="AB97" s="91"/>
      <c r="AC97" s="91"/>
      <c r="AD97" s="98"/>
      <c r="AE97" s="98"/>
    </row>
    <row r="98" spans="23:31" ht="12.75">
      <c r="W98" s="8"/>
      <c r="X98" s="91"/>
      <c r="Y98" s="98"/>
      <c r="Z98" s="8"/>
      <c r="AA98" s="91"/>
      <c r="AB98" s="91"/>
      <c r="AC98" s="91"/>
      <c r="AD98" s="98"/>
      <c r="AE98" s="8"/>
    </row>
    <row r="99" spans="23:31" ht="12.75">
      <c r="W99" s="8"/>
      <c r="X99" s="8"/>
      <c r="Y99" s="8"/>
      <c r="Z99" s="8"/>
      <c r="AA99" s="8"/>
      <c r="AB99" s="8"/>
      <c r="AC99" s="8"/>
      <c r="AD99" s="8"/>
      <c r="AE99" s="8"/>
    </row>
  </sheetData>
  <sheetProtection/>
  <mergeCells count="19">
    <mergeCell ref="K58:R58"/>
    <mergeCell ref="S58:T58"/>
    <mergeCell ref="AK88:AL88"/>
    <mergeCell ref="S17:T17"/>
    <mergeCell ref="K17:R17"/>
    <mergeCell ref="A2:T2"/>
    <mergeCell ref="S6:T6"/>
    <mergeCell ref="K6:R6"/>
    <mergeCell ref="C6:J6"/>
    <mergeCell ref="A60:B60"/>
    <mergeCell ref="A61:B61"/>
    <mergeCell ref="C58:J58"/>
    <mergeCell ref="A6:A7"/>
    <mergeCell ref="B6:B7"/>
    <mergeCell ref="A58:A59"/>
    <mergeCell ref="B58:B59"/>
    <mergeCell ref="A17:A18"/>
    <mergeCell ref="B17:B18"/>
    <mergeCell ref="C17:J17"/>
  </mergeCells>
  <printOptions horizontalCentered="1"/>
  <pageMargins left="0.7874015748031497" right="0.7874015748031497" top="0.7874015748031497" bottom="0.4724409448818898" header="0.1968503937007874" footer="0.15748031496062992"/>
  <pageSetup fitToHeight="2" fitToWidth="1" horizontalDpi="600" verticalDpi="600" orientation="landscape" paperSize="9" scale="53" r:id="rId2"/>
  <ignoredErrors>
    <ignoredError sqref="Q8:Q12 L60 R60:S60 N60 F60 J60 D6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view="pageBreakPreview" zoomScaleSheetLayoutView="100" zoomScalePageLayoutView="70" workbookViewId="0" topLeftCell="A1">
      <selection activeCell="J23" sqref="J23"/>
    </sheetView>
  </sheetViews>
  <sheetFormatPr defaultColWidth="11.421875" defaultRowHeight="12.75"/>
  <cols>
    <col min="1" max="1" width="8.421875" style="0" customWidth="1"/>
    <col min="2" max="2" width="49.57421875" style="0" customWidth="1"/>
    <col min="3" max="3" width="14.00390625" style="0" customWidth="1"/>
    <col min="4" max="4" width="11.421875" style="0" customWidth="1"/>
    <col min="5" max="5" width="13.421875" style="0" customWidth="1"/>
    <col min="6" max="6" width="11.421875" style="0" customWidth="1"/>
    <col min="7" max="7" width="16.28125" style="0" customWidth="1"/>
    <col min="8" max="8" width="13.421875" style="0" customWidth="1"/>
    <col min="9" max="9" width="15.140625" style="0" customWidth="1"/>
    <col min="12" max="12" width="14.421875" style="0" customWidth="1"/>
    <col min="14" max="14" width="20.421875" style="0" customWidth="1"/>
    <col min="15" max="25" width="17.8515625" style="0" customWidth="1"/>
    <col min="26" max="26" width="13.57421875" style="0" bestFit="1" customWidth="1"/>
    <col min="32" max="32" width="52.57421875" style="0" customWidth="1"/>
    <col min="34" max="34" width="2.57421875" style="0" customWidth="1"/>
    <col min="36" max="36" width="2.57421875" style="0" customWidth="1"/>
    <col min="38" max="38" width="2.28125" style="0" customWidth="1"/>
    <col min="40" max="40" width="2.57421875" style="0" customWidth="1"/>
    <col min="42" max="42" width="2.57421875" style="0" customWidth="1"/>
    <col min="43" max="43" width="17.7109375" style="0" customWidth="1"/>
  </cols>
  <sheetData>
    <row r="1" spans="1:26" ht="12.75">
      <c r="A1" t="s">
        <v>69</v>
      </c>
      <c r="M1" s="2"/>
      <c r="N1" s="2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26" ht="15.75">
      <c r="A2" s="338" t="s">
        <v>70</v>
      </c>
      <c r="B2" s="338"/>
      <c r="C2" s="338"/>
      <c r="D2" s="338"/>
      <c r="E2" s="338"/>
      <c r="F2" s="338"/>
      <c r="G2" s="338"/>
      <c r="H2" s="338"/>
      <c r="I2" s="338"/>
      <c r="J2" s="338"/>
      <c r="M2" s="2"/>
      <c r="N2" s="2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5.75">
      <c r="A3" s="338" t="s">
        <v>71</v>
      </c>
      <c r="B3" s="338"/>
      <c r="C3" s="338"/>
      <c r="D3" s="338"/>
      <c r="E3" s="338"/>
      <c r="F3" s="338"/>
      <c r="G3" s="338"/>
      <c r="H3" s="338"/>
      <c r="I3" s="338"/>
      <c r="J3" s="338"/>
      <c r="M3" s="2"/>
      <c r="N3" s="2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spans="1:26" ht="15.75">
      <c r="A4" s="317"/>
      <c r="B4" s="317"/>
      <c r="C4" s="317"/>
      <c r="D4" s="317"/>
      <c r="E4" s="317"/>
      <c r="F4" s="317"/>
      <c r="G4" s="317"/>
      <c r="H4" s="317"/>
      <c r="I4" s="317"/>
      <c r="J4" s="317"/>
      <c r="M4" s="2"/>
      <c r="N4" s="2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15">
      <c r="A5" s="21"/>
      <c r="B5" s="21"/>
      <c r="C5" s="21"/>
      <c r="D5" s="21"/>
      <c r="E5" s="21"/>
      <c r="F5" s="21"/>
      <c r="G5" s="21"/>
      <c r="H5" s="21"/>
      <c r="I5" s="21"/>
      <c r="J5" s="21"/>
      <c r="M5" s="2"/>
      <c r="N5" s="2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 ht="13.5" thickBot="1">
      <c r="A6" s="2"/>
      <c r="B6" s="11" t="s">
        <v>134</v>
      </c>
      <c r="C6" s="136"/>
      <c r="D6" s="2"/>
      <c r="E6" s="136"/>
      <c r="F6" s="2"/>
      <c r="G6" s="2"/>
      <c r="H6" s="2"/>
      <c r="M6" s="2"/>
      <c r="N6" s="2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spans="1:26" ht="12.75">
      <c r="A7" s="209" t="s">
        <v>6</v>
      </c>
      <c r="B7" s="210" t="s">
        <v>16</v>
      </c>
      <c r="C7" s="341" t="s">
        <v>72</v>
      </c>
      <c r="D7" s="342"/>
      <c r="E7" s="342"/>
      <c r="F7" s="342"/>
      <c r="G7" s="342"/>
      <c r="H7" s="342"/>
      <c r="I7" s="343" t="s">
        <v>40</v>
      </c>
      <c r="J7" s="344"/>
      <c r="M7" s="2"/>
      <c r="N7" s="2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ht="12.75">
      <c r="A8" s="211"/>
      <c r="B8" s="212"/>
      <c r="C8" s="213" t="s">
        <v>73</v>
      </c>
      <c r="D8" s="214" t="s">
        <v>7</v>
      </c>
      <c r="E8" s="215" t="s">
        <v>74</v>
      </c>
      <c r="F8" s="214" t="s">
        <v>7</v>
      </c>
      <c r="G8" s="215" t="s">
        <v>3</v>
      </c>
      <c r="H8" s="216" t="s">
        <v>7</v>
      </c>
      <c r="I8" s="217" t="s">
        <v>75</v>
      </c>
      <c r="J8" s="218" t="s">
        <v>7</v>
      </c>
      <c r="O8" s="2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ht="12.75">
      <c r="A9" s="46">
        <v>1</v>
      </c>
      <c r="B9" s="219" t="s">
        <v>76</v>
      </c>
      <c r="C9" s="220">
        <v>3177.971</v>
      </c>
      <c r="D9" s="221">
        <f aca="true" t="shared" si="0" ref="D9:D16">+C9/C$17</f>
        <v>0.4595152258101271</v>
      </c>
      <c r="E9" s="220">
        <v>1062.9900000000002</v>
      </c>
      <c r="F9" s="221">
        <f>+E9/$E$17</f>
        <v>0.6603365698205335</v>
      </c>
      <c r="G9" s="222">
        <f aca="true" t="shared" si="1" ref="G9:G16">+C9+E9</f>
        <v>4240.961</v>
      </c>
      <c r="H9" s="223">
        <f aca="true" t="shared" si="2" ref="H9:H17">+G9/G$17</f>
        <v>0.49743311128681533</v>
      </c>
      <c r="I9" s="224">
        <v>98035.18988164747</v>
      </c>
      <c r="J9" s="225">
        <f aca="true" t="shared" si="3" ref="J9:J17">+I9/I$17</f>
        <v>0.4481860979466604</v>
      </c>
      <c r="K9" s="8"/>
      <c r="O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ht="12.75">
      <c r="A10" s="51">
        <v>2</v>
      </c>
      <c r="B10" s="66" t="s">
        <v>77</v>
      </c>
      <c r="C10" s="53">
        <v>1312.8169999999998</v>
      </c>
      <c r="D10" s="226">
        <f t="shared" si="0"/>
        <v>0.18982533201290178</v>
      </c>
      <c r="E10" s="53">
        <v>40.6</v>
      </c>
      <c r="F10" s="226">
        <f>+E10/$E$17</f>
        <v>0.02522099430353404</v>
      </c>
      <c r="G10" s="49">
        <f t="shared" si="1"/>
        <v>1353.4169999999997</v>
      </c>
      <c r="H10" s="227">
        <f t="shared" si="2"/>
        <v>0.15874572512656154</v>
      </c>
      <c r="I10" s="55">
        <v>61013.55122755076</v>
      </c>
      <c r="J10" s="228">
        <f t="shared" si="3"/>
        <v>0.27893479351197553</v>
      </c>
      <c r="K10" s="8"/>
      <c r="O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ht="12.75">
      <c r="A11" s="51">
        <v>3</v>
      </c>
      <c r="B11" s="66" t="s">
        <v>78</v>
      </c>
      <c r="C11" s="53">
        <v>534.43</v>
      </c>
      <c r="D11" s="226">
        <f t="shared" si="0"/>
        <v>0.07727531878978952</v>
      </c>
      <c r="E11" s="53"/>
      <c r="F11" s="226"/>
      <c r="G11" s="49">
        <f t="shared" si="1"/>
        <v>534.43</v>
      </c>
      <c r="H11" s="227">
        <f t="shared" si="2"/>
        <v>0.06268465512062306</v>
      </c>
      <c r="I11" s="55">
        <v>13744.806391559643</v>
      </c>
      <c r="J11" s="228">
        <f t="shared" si="3"/>
        <v>0.0628369379515901</v>
      </c>
      <c r="K11" s="8"/>
      <c r="O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6" ht="12.75">
      <c r="A12" s="51">
        <v>4</v>
      </c>
      <c r="B12" s="66" t="s">
        <v>79</v>
      </c>
      <c r="C12" s="53">
        <v>240.56</v>
      </c>
      <c r="D12" s="226">
        <f t="shared" si="0"/>
        <v>0.03478350894985643</v>
      </c>
      <c r="E12" s="53">
        <v>130.52</v>
      </c>
      <c r="F12" s="226">
        <f>+E12/$E$17</f>
        <v>0.08107990582505575</v>
      </c>
      <c r="G12" s="49">
        <f t="shared" si="1"/>
        <v>371.08000000000004</v>
      </c>
      <c r="H12" s="227">
        <f t="shared" si="2"/>
        <v>0.04352491780431639</v>
      </c>
      <c r="I12" s="55">
        <v>11020.840094006842</v>
      </c>
      <c r="J12" s="228">
        <f t="shared" si="3"/>
        <v>0.05038381956305777</v>
      </c>
      <c r="K12" s="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</row>
    <row r="13" spans="1:26" ht="12.75">
      <c r="A13" s="51">
        <v>5</v>
      </c>
      <c r="B13" s="229" t="s">
        <v>80</v>
      </c>
      <c r="C13" s="53">
        <v>393.063</v>
      </c>
      <c r="D13" s="226">
        <f t="shared" si="0"/>
        <v>0.05683451271349108</v>
      </c>
      <c r="E13" s="230"/>
      <c r="F13" s="226"/>
      <c r="G13" s="49">
        <f t="shared" si="1"/>
        <v>393.063</v>
      </c>
      <c r="H13" s="227">
        <f t="shared" si="2"/>
        <v>0.04610335983323815</v>
      </c>
      <c r="I13" s="55">
        <v>8421.92994863967</v>
      </c>
      <c r="J13" s="228">
        <f t="shared" si="3"/>
        <v>0.03850241862557507</v>
      </c>
      <c r="K13" s="8"/>
      <c r="O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26" ht="12.75">
      <c r="A14" s="51">
        <v>6</v>
      </c>
      <c r="B14" s="229" t="s">
        <v>81</v>
      </c>
      <c r="C14" s="53">
        <v>1026.46</v>
      </c>
      <c r="D14" s="226">
        <f t="shared" si="0"/>
        <v>0.1484198561550949</v>
      </c>
      <c r="E14" s="230">
        <v>3.2</v>
      </c>
      <c r="F14" s="226">
        <f>+E14/$E$17</f>
        <v>0.0019878616199829786</v>
      </c>
      <c r="G14" s="49">
        <f t="shared" si="1"/>
        <v>1029.66</v>
      </c>
      <c r="H14" s="227">
        <f t="shared" si="2"/>
        <v>0.12077144245551474</v>
      </c>
      <c r="I14" s="55">
        <v>15783.618047543663</v>
      </c>
      <c r="J14" s="228">
        <f t="shared" si="3"/>
        <v>0.07215774450734612</v>
      </c>
      <c r="K14" s="8"/>
      <c r="O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</row>
    <row r="15" spans="1:26" ht="12.75">
      <c r="A15" s="51">
        <v>7</v>
      </c>
      <c r="B15" s="229" t="s">
        <v>82</v>
      </c>
      <c r="C15" s="53">
        <v>82.7</v>
      </c>
      <c r="D15" s="226">
        <f t="shared" si="0"/>
        <v>0.011957915655774552</v>
      </c>
      <c r="E15" s="230">
        <v>268.70000000000005</v>
      </c>
      <c r="F15" s="226">
        <f>+E15/$E$17</f>
        <v>0.16691825540294578</v>
      </c>
      <c r="G15" s="49">
        <f t="shared" si="1"/>
        <v>351.40000000000003</v>
      </c>
      <c r="H15" s="227">
        <f t="shared" si="2"/>
        <v>0.041216600507806345</v>
      </c>
      <c r="I15" s="55">
        <v>6043.138620202964</v>
      </c>
      <c r="J15" s="228">
        <f t="shared" si="3"/>
        <v>0.027627331785752614</v>
      </c>
      <c r="K15" s="8"/>
      <c r="O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</row>
    <row r="16" spans="1:26" ht="13.5" thickBot="1">
      <c r="A16" s="51">
        <v>8</v>
      </c>
      <c r="B16" s="66" t="s">
        <v>83</v>
      </c>
      <c r="C16" s="53">
        <v>147.92000000000002</v>
      </c>
      <c r="D16" s="226">
        <f t="shared" si="0"/>
        <v>0.021388329912964594</v>
      </c>
      <c r="E16" s="230">
        <v>103.76</v>
      </c>
      <c r="F16" s="226">
        <f>+E16/$E$17</f>
        <v>0.06445641302794809</v>
      </c>
      <c r="G16" s="49">
        <f t="shared" si="1"/>
        <v>251.68</v>
      </c>
      <c r="H16" s="227">
        <f t="shared" si="2"/>
        <v>0.02952018786512436</v>
      </c>
      <c r="I16" s="55">
        <v>4674.611609070151</v>
      </c>
      <c r="J16" s="228">
        <f t="shared" si="3"/>
        <v>0.021370856108042482</v>
      </c>
      <c r="K16" s="8"/>
      <c r="L16" s="231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ht="16.5" thickBot="1" thickTop="1">
      <c r="A17" s="232"/>
      <c r="B17" s="70" t="s">
        <v>3</v>
      </c>
      <c r="C17" s="233">
        <f>SUM(C9:C16)</f>
        <v>6915.921</v>
      </c>
      <c r="D17" s="234"/>
      <c r="E17" s="235">
        <f>SUM(E9:E16)</f>
        <v>1609.7700000000002</v>
      </c>
      <c r="F17" s="234"/>
      <c r="G17" s="236">
        <f>SUM(G9:G16)</f>
        <v>8525.691</v>
      </c>
      <c r="H17" s="237">
        <f t="shared" si="2"/>
        <v>1</v>
      </c>
      <c r="I17" s="121">
        <f>SUM(I9:I16)</f>
        <v>218737.68582022114</v>
      </c>
      <c r="J17" s="238">
        <f t="shared" si="3"/>
        <v>1</v>
      </c>
      <c r="K17" s="8"/>
      <c r="O17" s="2"/>
      <c r="P17" s="208"/>
      <c r="Q17" s="208"/>
      <c r="T17" s="208"/>
      <c r="U17" s="208"/>
      <c r="V17" s="208"/>
      <c r="W17" s="208"/>
      <c r="X17" s="208"/>
      <c r="Y17" s="208"/>
      <c r="Z17" s="208"/>
    </row>
    <row r="18" spans="1:26" ht="12.75">
      <c r="A18" s="2"/>
      <c r="B18" s="2"/>
      <c r="C18" s="239"/>
      <c r="D18" s="240"/>
      <c r="E18" s="239"/>
      <c r="F18" s="240"/>
      <c r="G18" s="239"/>
      <c r="H18" s="240"/>
      <c r="J18" s="8"/>
      <c r="O18" s="2"/>
      <c r="P18" s="208"/>
      <c r="Q18" s="208"/>
      <c r="T18" s="208"/>
      <c r="U18" s="208"/>
      <c r="V18" s="208"/>
      <c r="W18" s="208"/>
      <c r="X18" s="208"/>
      <c r="Y18" s="208"/>
      <c r="Z18" s="208"/>
    </row>
    <row r="19" spans="1:26" ht="12.75">
      <c r="A19" s="241"/>
      <c r="O19" s="2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3" ht="12.75">
      <c r="N23" t="s">
        <v>84</v>
      </c>
    </row>
    <row r="24" spans="17:19" ht="12.75">
      <c r="Q24" t="s">
        <v>73</v>
      </c>
      <c r="R24" t="s">
        <v>74</v>
      </c>
      <c r="S24" s="242"/>
    </row>
    <row r="25" spans="13:19" ht="12.75">
      <c r="M25" t="s">
        <v>10</v>
      </c>
      <c r="N25" s="6">
        <v>0</v>
      </c>
      <c r="O25" s="242">
        <f>N25/N27</f>
        <v>0</v>
      </c>
      <c r="Q25" s="243">
        <f>+Q26/S26</f>
        <v>0.8111859789429384</v>
      </c>
      <c r="R25" s="243">
        <f>+R26/S26</f>
        <v>0.18881402105706155</v>
      </c>
      <c r="S25" s="242"/>
    </row>
    <row r="26" spans="13:19" ht="12.75">
      <c r="M26" t="s">
        <v>17</v>
      </c>
      <c r="N26" s="6">
        <f>SUM(Q26:R26)</f>
        <v>8525.691</v>
      </c>
      <c r="O26" s="242">
        <f>N26/N27</f>
        <v>1</v>
      </c>
      <c r="P26" t="s">
        <v>85</v>
      </c>
      <c r="Q26" s="6">
        <f>C17</f>
        <v>6915.921</v>
      </c>
      <c r="R26" s="6">
        <f>+E17</f>
        <v>1609.7700000000002</v>
      </c>
      <c r="S26" s="6">
        <f>SUM(Q26:R26)</f>
        <v>8525.691</v>
      </c>
    </row>
    <row r="27" ht="12.75">
      <c r="N27">
        <f>SUM(N25:N26)</f>
        <v>8525.691</v>
      </c>
    </row>
    <row r="30" spans="14:19" ht="12.75">
      <c r="N30" s="6"/>
      <c r="O30" s="242"/>
      <c r="Q30" s="6"/>
      <c r="R30" s="6"/>
      <c r="S30" s="242"/>
    </row>
    <row r="31" spans="14:19" ht="12.75">
      <c r="N31" s="6"/>
      <c r="O31" s="242"/>
      <c r="Q31" s="6"/>
      <c r="R31" s="6"/>
      <c r="S31" s="242"/>
    </row>
    <row r="32" spans="14:18" ht="12.75">
      <c r="N32" s="6"/>
      <c r="O32" s="242"/>
      <c r="Q32" s="6"/>
      <c r="R32" s="6"/>
    </row>
    <row r="35" spans="13:15" ht="12.75">
      <c r="M35" t="s">
        <v>86</v>
      </c>
      <c r="N35" s="6">
        <f aca="true" t="shared" si="4" ref="N35:N42">+G9</f>
        <v>4240.961</v>
      </c>
      <c r="O35" s="242">
        <f>+N35/$N$43</f>
        <v>0.49743311128681533</v>
      </c>
    </row>
    <row r="36" spans="13:15" ht="12.75">
      <c r="M36" t="s">
        <v>87</v>
      </c>
      <c r="N36" s="6">
        <f t="shared" si="4"/>
        <v>1353.4169999999997</v>
      </c>
      <c r="O36" s="242">
        <f aca="true" t="shared" si="5" ref="O36:O42">+N36/$N$43</f>
        <v>0.15874572512656154</v>
      </c>
    </row>
    <row r="37" spans="13:15" ht="12.75">
      <c r="M37" t="s">
        <v>88</v>
      </c>
      <c r="N37" s="6">
        <f t="shared" si="4"/>
        <v>534.43</v>
      </c>
      <c r="O37" s="242">
        <f t="shared" si="5"/>
        <v>0.06268465512062306</v>
      </c>
    </row>
    <row r="38" spans="13:15" ht="12.75">
      <c r="M38" t="s">
        <v>89</v>
      </c>
      <c r="N38" s="6">
        <f t="shared" si="4"/>
        <v>371.08000000000004</v>
      </c>
      <c r="O38" s="242">
        <f t="shared" si="5"/>
        <v>0.04352491780431639</v>
      </c>
    </row>
    <row r="39" spans="13:15" ht="12.75">
      <c r="M39" t="s">
        <v>90</v>
      </c>
      <c r="N39" s="6">
        <f t="shared" si="4"/>
        <v>393.063</v>
      </c>
      <c r="O39" s="242">
        <f t="shared" si="5"/>
        <v>0.04610335983323815</v>
      </c>
    </row>
    <row r="40" spans="13:15" ht="12.75">
      <c r="M40" s="244" t="s">
        <v>91</v>
      </c>
      <c r="N40" s="6">
        <f t="shared" si="4"/>
        <v>1029.66</v>
      </c>
      <c r="O40" s="242">
        <f t="shared" si="5"/>
        <v>0.12077144245551474</v>
      </c>
    </row>
    <row r="41" spans="13:15" ht="12.75">
      <c r="M41" t="s">
        <v>92</v>
      </c>
      <c r="N41" s="6">
        <f t="shared" si="4"/>
        <v>351.40000000000003</v>
      </c>
      <c r="O41" s="242">
        <f t="shared" si="5"/>
        <v>0.041216600507806345</v>
      </c>
    </row>
    <row r="42" spans="13:15" ht="12.75">
      <c r="M42" t="s">
        <v>93</v>
      </c>
      <c r="N42" s="6">
        <f t="shared" si="4"/>
        <v>251.68</v>
      </c>
      <c r="O42" s="242">
        <f t="shared" si="5"/>
        <v>0.02952018786512436</v>
      </c>
    </row>
    <row r="43" spans="13:14" ht="12.75">
      <c r="M43" t="s">
        <v>94</v>
      </c>
      <c r="N43" s="6">
        <f>SUM(N35:N42)</f>
        <v>8525.691</v>
      </c>
    </row>
    <row r="44" spans="14:15" ht="12.75">
      <c r="N44" s="6"/>
      <c r="O44" s="242"/>
    </row>
    <row r="45" ht="12.75">
      <c r="O45" s="242"/>
    </row>
    <row r="46" ht="12.75">
      <c r="O46" s="242"/>
    </row>
    <row r="47" ht="12.75">
      <c r="O47" s="242"/>
    </row>
    <row r="60" spans="2:7" ht="12.75">
      <c r="B60" s="9"/>
      <c r="C60" s="1"/>
      <c r="G60" s="1"/>
    </row>
    <row r="61" spans="2:3" ht="12.75">
      <c r="B61" s="9"/>
      <c r="C61" s="1"/>
    </row>
  </sheetData>
  <sheetProtection/>
  <mergeCells count="4">
    <mergeCell ref="A2:J2"/>
    <mergeCell ref="A3:J3"/>
    <mergeCell ref="C7:H7"/>
    <mergeCell ref="I7:J7"/>
  </mergeCells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view="pageBreakPreview" zoomScale="80" zoomScaleNormal="80" zoomScaleSheetLayoutView="80" zoomScalePageLayoutView="40" workbookViewId="0" topLeftCell="A1">
      <selection activeCell="M39" sqref="M39"/>
    </sheetView>
  </sheetViews>
  <sheetFormatPr defaultColWidth="11.421875" defaultRowHeight="12.75"/>
  <cols>
    <col min="1" max="1" width="4.7109375" style="0" customWidth="1"/>
    <col min="2" max="2" width="79.140625" style="0" customWidth="1"/>
    <col min="3" max="3" width="18.421875" style="0" customWidth="1"/>
    <col min="4" max="4" width="8.8515625" style="0" customWidth="1"/>
    <col min="5" max="5" width="14.421875" style="0" customWidth="1"/>
    <col min="6" max="6" width="8.8515625" style="0" customWidth="1"/>
    <col min="7" max="7" width="13.57421875" style="0" customWidth="1"/>
    <col min="8" max="8" width="10.421875" style="0" customWidth="1"/>
    <col min="9" max="9" width="18.421875" style="0" customWidth="1"/>
    <col min="10" max="10" width="8.8515625" style="0" customWidth="1"/>
    <col min="11" max="11" width="14.421875" style="0" customWidth="1"/>
    <col min="12" max="12" width="8.8515625" style="0" customWidth="1"/>
    <col min="13" max="13" width="12.8515625" style="0" customWidth="1"/>
    <col min="14" max="14" width="8.8515625" style="0" bestFit="1" customWidth="1"/>
    <col min="15" max="15" width="19.28125" style="0" bestFit="1" customWidth="1"/>
    <col min="16" max="16" width="8.421875" style="0" customWidth="1"/>
    <col min="17" max="17" width="4.57421875" style="0" customWidth="1"/>
    <col min="18" max="18" width="8.8515625" style="0" customWidth="1"/>
    <col min="19" max="19" width="5.00390625" style="0" customWidth="1"/>
    <col min="21" max="21" width="15.00390625" style="0" customWidth="1"/>
    <col min="23" max="23" width="12.421875" style="0" customWidth="1"/>
    <col min="24" max="24" width="19.00390625" style="0" customWidth="1"/>
    <col min="25" max="25" width="13.421875" style="0" customWidth="1"/>
    <col min="29" max="29" width="25.57421875" style="0" customWidth="1"/>
  </cols>
  <sheetData>
    <row r="1" spans="1:16" ht="18">
      <c r="A1" s="345" t="s">
        <v>135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3" spans="17:19" ht="12.75">
      <c r="Q3" s="8"/>
      <c r="R3" s="8"/>
      <c r="S3" s="8"/>
    </row>
    <row r="4" spans="1:14" ht="16.5" thickBot="1">
      <c r="A4" s="245" t="s">
        <v>132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4" ht="12.75">
      <c r="A5" s="346" t="s">
        <v>6</v>
      </c>
      <c r="B5" s="348" t="s">
        <v>16</v>
      </c>
      <c r="C5" s="341" t="s">
        <v>137</v>
      </c>
      <c r="D5" s="342"/>
      <c r="E5" s="342"/>
      <c r="F5" s="342"/>
      <c r="G5" s="342"/>
      <c r="H5" s="342"/>
      <c r="I5" s="343" t="s">
        <v>138</v>
      </c>
      <c r="J5" s="342"/>
      <c r="K5" s="342"/>
      <c r="L5" s="342"/>
      <c r="M5" s="342"/>
      <c r="N5" s="344"/>
      <c r="O5" s="342" t="s">
        <v>40</v>
      </c>
      <c r="P5" s="344"/>
      <c r="AC5" s="2"/>
      <c r="AD5" s="2"/>
      <c r="AE5" s="2"/>
      <c r="AF5" s="2"/>
      <c r="AG5" s="2"/>
      <c r="AH5" s="2"/>
    </row>
    <row r="6" spans="1:34" ht="12.75">
      <c r="A6" s="347"/>
      <c r="B6" s="349"/>
      <c r="C6" s="246" t="s">
        <v>95</v>
      </c>
      <c r="D6" s="247" t="s">
        <v>7</v>
      </c>
      <c r="E6" s="248" t="s">
        <v>96</v>
      </c>
      <c r="F6" s="247" t="s">
        <v>7</v>
      </c>
      <c r="G6" s="248" t="s">
        <v>3</v>
      </c>
      <c r="H6" s="218" t="s">
        <v>7</v>
      </c>
      <c r="I6" s="249" t="s">
        <v>95</v>
      </c>
      <c r="J6" s="247" t="s">
        <v>7</v>
      </c>
      <c r="K6" s="248" t="s">
        <v>96</v>
      </c>
      <c r="L6" s="247" t="s">
        <v>7</v>
      </c>
      <c r="M6" s="248" t="s">
        <v>3</v>
      </c>
      <c r="N6" s="218" t="s">
        <v>7</v>
      </c>
      <c r="O6" s="250" t="s">
        <v>75</v>
      </c>
      <c r="P6" s="218" t="s">
        <v>7</v>
      </c>
      <c r="R6" s="13"/>
      <c r="S6" s="13"/>
      <c r="T6" s="13"/>
      <c r="U6" s="13"/>
      <c r="V6" s="13"/>
      <c r="W6" s="13"/>
      <c r="X6" s="13"/>
      <c r="Y6" s="13"/>
      <c r="AC6" s="2"/>
      <c r="AD6" s="2"/>
      <c r="AE6" s="251"/>
      <c r="AF6" s="2"/>
      <c r="AG6" s="2"/>
      <c r="AH6" s="2"/>
    </row>
    <row r="7" spans="1:34" ht="16.5" customHeight="1">
      <c r="A7" s="46">
        <v>1</v>
      </c>
      <c r="B7" s="252" t="s">
        <v>97</v>
      </c>
      <c r="C7" s="253">
        <v>662953</v>
      </c>
      <c r="D7" s="254">
        <f>C7/C$43</f>
        <v>0.1136239261306425</v>
      </c>
      <c r="E7" s="253">
        <v>3</v>
      </c>
      <c r="F7" s="254">
        <f>E7/E$43</f>
        <v>0.023076923076923078</v>
      </c>
      <c r="G7" s="255">
        <f aca="true" t="shared" si="0" ref="G7:G16">SUM(C7,E7)</f>
        <v>662956</v>
      </c>
      <c r="H7" s="256">
        <f>G7/G$43</f>
        <v>0.11362190871767537</v>
      </c>
      <c r="I7" s="224">
        <v>1502.376131</v>
      </c>
      <c r="J7" s="254">
        <f>I7/I$43</f>
        <v>0.0792301796719854</v>
      </c>
      <c r="K7" s="220">
        <v>58.983409</v>
      </c>
      <c r="L7" s="254">
        <f>K7/K$43</f>
        <v>0.029712685990985324</v>
      </c>
      <c r="M7" s="222">
        <f aca="true" t="shared" si="1" ref="M7:M17">SUM(I7,K7)</f>
        <v>1561.35954</v>
      </c>
      <c r="N7" s="256">
        <f>M7/M$43</f>
        <v>0.07453752437253607</v>
      </c>
      <c r="O7" s="94">
        <v>198792.5193400993</v>
      </c>
      <c r="P7" s="257">
        <f>O7/O$43</f>
        <v>0.07872082895882404</v>
      </c>
      <c r="R7" s="258"/>
      <c r="S7" s="13"/>
      <c r="T7" s="13" t="s">
        <v>139</v>
      </c>
      <c r="V7" s="258"/>
      <c r="W7" s="258">
        <v>89721.90979919478</v>
      </c>
      <c r="X7" s="13"/>
      <c r="Y7" s="13"/>
      <c r="AC7" s="2"/>
      <c r="AD7" s="2"/>
      <c r="AE7" s="2"/>
      <c r="AF7" s="2"/>
      <c r="AG7" s="2"/>
      <c r="AH7" s="2"/>
    </row>
    <row r="8" spans="1:34" ht="16.5" customHeight="1">
      <c r="A8" s="51">
        <v>2</v>
      </c>
      <c r="B8" s="52" t="s">
        <v>98</v>
      </c>
      <c r="C8" s="230">
        <v>602793</v>
      </c>
      <c r="D8" s="259">
        <f>C8/C$43</f>
        <v>0.10331306639244167</v>
      </c>
      <c r="E8" s="230"/>
      <c r="F8" s="259"/>
      <c r="G8" s="260">
        <f t="shared" si="0"/>
        <v>602793</v>
      </c>
      <c r="H8" s="261">
        <f>G8/G$43</f>
        <v>0.10331076454795446</v>
      </c>
      <c r="I8" s="55">
        <v>627.2538110000002</v>
      </c>
      <c r="J8" s="259">
        <f>I8/I$43</f>
        <v>0.03307922105524158</v>
      </c>
      <c r="K8" s="53"/>
      <c r="L8" s="259"/>
      <c r="M8" s="49">
        <f t="shared" si="1"/>
        <v>627.2538110000002</v>
      </c>
      <c r="N8" s="261">
        <f>M8/M$43</f>
        <v>0.029944381820716737</v>
      </c>
      <c r="O8" s="94">
        <v>110771.49443347553</v>
      </c>
      <c r="P8" s="262">
        <f>O8/O$43</f>
        <v>0.04386494972626469</v>
      </c>
      <c r="R8" s="258"/>
      <c r="S8" s="13"/>
      <c r="T8" s="13" t="s">
        <v>140</v>
      </c>
      <c r="V8" s="263"/>
      <c r="W8" s="263">
        <v>110771.49443347553</v>
      </c>
      <c r="X8" s="13"/>
      <c r="Y8" s="13"/>
      <c r="AC8" s="2"/>
      <c r="AD8" s="264"/>
      <c r="AE8" s="2"/>
      <c r="AF8" s="2"/>
      <c r="AG8" s="2"/>
      <c r="AH8" s="2"/>
    </row>
    <row r="9" spans="1:34" ht="16.5" customHeight="1">
      <c r="A9" s="51">
        <v>3</v>
      </c>
      <c r="B9" s="52" t="s">
        <v>99</v>
      </c>
      <c r="C9" s="230">
        <v>396688</v>
      </c>
      <c r="D9" s="259">
        <f>C9/C$43</f>
        <v>0.06798860252372689</v>
      </c>
      <c r="E9" s="230">
        <v>3</v>
      </c>
      <c r="F9" s="259">
        <f>E9/E$43</f>
        <v>0.023076923076923078</v>
      </c>
      <c r="G9" s="260">
        <f t="shared" si="0"/>
        <v>396691</v>
      </c>
      <c r="H9" s="261">
        <f>G9/G$43</f>
        <v>0.06798760187874213</v>
      </c>
      <c r="I9" s="55">
        <v>1039.324457</v>
      </c>
      <c r="J9" s="259">
        <f>I9/I$43</f>
        <v>0.05481041782179289</v>
      </c>
      <c r="K9" s="53">
        <v>30.233183</v>
      </c>
      <c r="L9" s="259">
        <f>K9/K$43</f>
        <v>0.015229860196568083</v>
      </c>
      <c r="M9" s="49">
        <f t="shared" si="1"/>
        <v>1069.55764</v>
      </c>
      <c r="N9" s="261">
        <f>M9/M$43</f>
        <v>0.05105946235761442</v>
      </c>
      <c r="O9" s="94">
        <v>134113.94084414007</v>
      </c>
      <c r="P9" s="262">
        <f>O9/O$43</f>
        <v>0.053108440062189934</v>
      </c>
      <c r="R9" s="258"/>
      <c r="S9" s="13"/>
      <c r="T9" s="13" t="s">
        <v>141</v>
      </c>
      <c r="V9" s="263"/>
      <c r="W9" s="263">
        <v>134113.94084414007</v>
      </c>
      <c r="X9" s="13"/>
      <c r="Y9" s="13"/>
      <c r="AC9" s="2"/>
      <c r="AD9" s="2"/>
      <c r="AE9" s="2"/>
      <c r="AF9" s="2"/>
      <c r="AG9" s="2"/>
      <c r="AH9" s="2"/>
    </row>
    <row r="10" spans="1:34" ht="16.5" customHeight="1">
      <c r="A10" s="51">
        <v>4</v>
      </c>
      <c r="B10" s="52" t="s">
        <v>100</v>
      </c>
      <c r="C10" s="230">
        <v>383784</v>
      </c>
      <c r="D10" s="259">
        <f>C10/C$43</f>
        <v>0.06577697795488142</v>
      </c>
      <c r="E10" s="230">
        <v>7</v>
      </c>
      <c r="F10" s="259">
        <f>E10/E$43</f>
        <v>0.05384615384615385</v>
      </c>
      <c r="G10" s="260">
        <f t="shared" si="0"/>
        <v>383791</v>
      </c>
      <c r="H10" s="261">
        <f>G10/G$43</f>
        <v>0.0657767121327288</v>
      </c>
      <c r="I10" s="55">
        <v>426.94043300000004</v>
      </c>
      <c r="J10" s="259">
        <f>I10/I$43</f>
        <v>0.022515378484687366</v>
      </c>
      <c r="K10" s="53">
        <v>114.727327</v>
      </c>
      <c r="L10" s="259">
        <f>K10/K$43</f>
        <v>0.05779348972074659</v>
      </c>
      <c r="M10" s="49">
        <f t="shared" si="1"/>
        <v>541.66776</v>
      </c>
      <c r="N10" s="261">
        <f>M10/M$43</f>
        <v>0.025858601320498557</v>
      </c>
      <c r="O10" s="94">
        <v>89721.90979919478</v>
      </c>
      <c r="P10" s="262">
        <f>O10/O$43</f>
        <v>0.03552942101949983</v>
      </c>
      <c r="R10" s="258"/>
      <c r="S10" s="13"/>
      <c r="T10" s="13" t="s">
        <v>142</v>
      </c>
      <c r="V10" s="263"/>
      <c r="W10" s="263">
        <v>43575.96844035745</v>
      </c>
      <c r="X10" s="13"/>
      <c r="Y10" s="13"/>
      <c r="AC10" s="2"/>
      <c r="AD10" s="2"/>
      <c r="AE10" s="2"/>
      <c r="AF10" s="2"/>
      <c r="AG10" s="2"/>
      <c r="AH10" s="2"/>
    </row>
    <row r="11" spans="1:34" ht="16.5" customHeight="1">
      <c r="A11" s="51">
        <v>5</v>
      </c>
      <c r="B11" s="66" t="s">
        <v>101</v>
      </c>
      <c r="C11" s="230">
        <v>373619</v>
      </c>
      <c r="D11" s="259">
        <f>C11/C$43</f>
        <v>0.0640347922959916</v>
      </c>
      <c r="E11" s="230">
        <v>5</v>
      </c>
      <c r="F11" s="259">
        <f>E11/E$43</f>
        <v>0.038461538461538464</v>
      </c>
      <c r="G11" s="260">
        <f t="shared" si="0"/>
        <v>373624</v>
      </c>
      <c r="H11" s="261">
        <f>G11/G$43</f>
        <v>0.06403422251662666</v>
      </c>
      <c r="I11" s="55">
        <v>676.486988</v>
      </c>
      <c r="J11" s="259">
        <f>I11/I$43</f>
        <v>0.035675610454037644</v>
      </c>
      <c r="K11" s="53">
        <v>26.949308000000002</v>
      </c>
      <c r="L11" s="259">
        <f>K11/K$43</f>
        <v>0.013575619650575787</v>
      </c>
      <c r="M11" s="49">
        <f t="shared" si="1"/>
        <v>703.436296</v>
      </c>
      <c r="N11" s="261">
        <f>M11/M$43</f>
        <v>0.033581246800865924</v>
      </c>
      <c r="O11" s="94">
        <v>104392.81778765813</v>
      </c>
      <c r="P11" s="262">
        <f>O11/O$43</f>
        <v>0.04133902614078021</v>
      </c>
      <c r="R11" s="258"/>
      <c r="S11" s="13"/>
      <c r="T11" s="13" t="s">
        <v>143</v>
      </c>
      <c r="V11" s="263"/>
      <c r="W11" s="263">
        <v>104392.81778765813</v>
      </c>
      <c r="X11" s="13"/>
      <c r="Y11" s="13"/>
      <c r="AC11" s="2"/>
      <c r="AD11" s="2"/>
      <c r="AE11" s="2"/>
      <c r="AF11" s="2"/>
      <c r="AG11" s="2"/>
      <c r="AH11" s="2"/>
    </row>
    <row r="12" spans="1:34" ht="16.5" customHeight="1">
      <c r="A12" s="51">
        <v>6</v>
      </c>
      <c r="B12" s="66" t="s">
        <v>102</v>
      </c>
      <c r="C12" s="230">
        <v>343224</v>
      </c>
      <c r="D12" s="259">
        <f>C12/C$43</f>
        <v>0.05882537438138698</v>
      </c>
      <c r="E12" s="230">
        <v>6</v>
      </c>
      <c r="F12" s="259">
        <f>E12/E$43</f>
        <v>0.046153846153846156</v>
      </c>
      <c r="G12" s="260">
        <f t="shared" si="0"/>
        <v>343230</v>
      </c>
      <c r="H12" s="261">
        <f>G12/G$43</f>
        <v>0.058825092056136036</v>
      </c>
      <c r="I12" s="55">
        <v>845.4570430000001</v>
      </c>
      <c r="J12" s="259">
        <f>I12/I$43</f>
        <v>0.04458651335018813</v>
      </c>
      <c r="K12" s="53">
        <v>57.42936</v>
      </c>
      <c r="L12" s="259">
        <f>K12/K$43</f>
        <v>0.02892983924247669</v>
      </c>
      <c r="M12" s="49">
        <f t="shared" si="1"/>
        <v>902.8864030000001</v>
      </c>
      <c r="N12" s="261">
        <f>M12/M$43</f>
        <v>0.04310276752095416</v>
      </c>
      <c r="O12" s="94">
        <v>119919.27303389831</v>
      </c>
      <c r="P12" s="262">
        <f>O12/O$43</f>
        <v>0.04748742363497889</v>
      </c>
      <c r="R12" s="258"/>
      <c r="S12" s="13"/>
      <c r="T12" s="13" t="s">
        <v>144</v>
      </c>
      <c r="V12" s="263"/>
      <c r="W12" s="263">
        <v>9574.832333704942</v>
      </c>
      <c r="X12" s="13"/>
      <c r="Y12" s="13"/>
      <c r="AC12" s="2"/>
      <c r="AD12" s="2"/>
      <c r="AE12" s="2"/>
      <c r="AF12" s="2"/>
      <c r="AG12" s="2"/>
      <c r="AH12" s="2"/>
    </row>
    <row r="13" spans="1:34" ht="16.5" customHeight="1">
      <c r="A13" s="51">
        <v>7</v>
      </c>
      <c r="B13" s="66" t="s">
        <v>103</v>
      </c>
      <c r="C13" s="230">
        <v>230763</v>
      </c>
      <c r="D13" s="259">
        <f>C13/C$43</f>
        <v>0.0395506137926602</v>
      </c>
      <c r="E13" s="230">
        <v>1</v>
      </c>
      <c r="F13" s="259">
        <f>E13/E$43</f>
        <v>0.007692307692307693</v>
      </c>
      <c r="G13" s="260">
        <f>SUM(C13,E13)</f>
        <v>230764</v>
      </c>
      <c r="H13" s="261">
        <f>G13/G$43</f>
        <v>0.03954990398054417</v>
      </c>
      <c r="I13" s="55">
        <v>431.6994559999999</v>
      </c>
      <c r="J13" s="259">
        <f>I13/I$43</f>
        <v>0.02276635308390582</v>
      </c>
      <c r="K13" s="53">
        <v>25.511695000000003</v>
      </c>
      <c r="L13" s="259">
        <f>K13/K$43</f>
        <v>0.012851427129835618</v>
      </c>
      <c r="M13" s="49">
        <f>SUM(I13,K13)</f>
        <v>457.21115099999986</v>
      </c>
      <c r="N13" s="261">
        <f>M13/M$43</f>
        <v>0.021826739093711727</v>
      </c>
      <c r="O13" s="94">
        <v>9574.832333704942</v>
      </c>
      <c r="P13" s="262">
        <f>O13/O$43</f>
        <v>0.003791585020166123</v>
      </c>
      <c r="R13" s="258"/>
      <c r="S13" s="13"/>
      <c r="T13" s="13" t="s">
        <v>145</v>
      </c>
      <c r="V13" s="263"/>
      <c r="W13" s="263">
        <v>45191.81891113774</v>
      </c>
      <c r="X13" s="13"/>
      <c r="Y13" s="13"/>
      <c r="AC13" s="2"/>
      <c r="AD13" s="2"/>
      <c r="AE13" s="264"/>
      <c r="AF13" s="264"/>
      <c r="AG13" s="2"/>
      <c r="AH13" s="2"/>
    </row>
    <row r="14" spans="1:34" ht="16.5" customHeight="1">
      <c r="A14" s="51">
        <v>8</v>
      </c>
      <c r="B14" s="66" t="s">
        <v>104</v>
      </c>
      <c r="C14" s="230">
        <v>221537</v>
      </c>
      <c r="D14" s="259">
        <f>C14/C$43</f>
        <v>0.03796936392655912</v>
      </c>
      <c r="E14" s="230"/>
      <c r="F14" s="259"/>
      <c r="G14" s="260">
        <f>SUM(C14,E14)</f>
        <v>221537</v>
      </c>
      <c r="H14" s="261">
        <f>G14/G$43</f>
        <v>0.03796851795833758</v>
      </c>
      <c r="I14" s="55">
        <v>259.83333799999997</v>
      </c>
      <c r="J14" s="259">
        <f>I14/I$43</f>
        <v>0.013702721728418958</v>
      </c>
      <c r="K14" s="53"/>
      <c r="L14" s="259"/>
      <c r="M14" s="49">
        <f>SUM(I14,K14)</f>
        <v>259.83333799999997</v>
      </c>
      <c r="N14" s="261">
        <f>M14/M$43</f>
        <v>0.012404147326612805</v>
      </c>
      <c r="O14" s="94">
        <v>43575.96844035745</v>
      </c>
      <c r="P14" s="262">
        <f>O14/O$43</f>
        <v>0.017255862392084216</v>
      </c>
      <c r="R14" s="258"/>
      <c r="S14" s="13"/>
      <c r="T14" s="13" t="s">
        <v>146</v>
      </c>
      <c r="V14" s="263"/>
      <c r="W14" s="263">
        <v>198792.5193400993</v>
      </c>
      <c r="X14" s="13"/>
      <c r="Y14" s="13"/>
      <c r="AC14" s="11"/>
      <c r="AD14" s="2"/>
      <c r="AE14" s="239"/>
      <c r="AF14" s="239"/>
      <c r="AG14" s="239"/>
      <c r="AH14" s="2"/>
    </row>
    <row r="15" spans="1:34" ht="16.5" customHeight="1">
      <c r="A15" s="51">
        <v>9</v>
      </c>
      <c r="B15" s="52" t="s">
        <v>105</v>
      </c>
      <c r="C15" s="230">
        <v>136757</v>
      </c>
      <c r="D15" s="259">
        <f>C15/C$43</f>
        <v>0.023438867107997516</v>
      </c>
      <c r="E15" s="230"/>
      <c r="F15" s="259"/>
      <c r="G15" s="260">
        <f t="shared" si="0"/>
        <v>136757</v>
      </c>
      <c r="H15" s="261">
        <f>G15/G$43</f>
        <v>0.023438344883375567</v>
      </c>
      <c r="I15" s="55">
        <v>328.52012999999994</v>
      </c>
      <c r="J15" s="259">
        <f>I15/I$43</f>
        <v>0.017325028259360702</v>
      </c>
      <c r="K15" s="53"/>
      <c r="L15" s="259"/>
      <c r="M15" s="49">
        <f t="shared" si="1"/>
        <v>328.52012999999994</v>
      </c>
      <c r="N15" s="261">
        <f>M15/M$43</f>
        <v>0.015683176468594615</v>
      </c>
      <c r="O15" s="94">
        <v>45191.81891113774</v>
      </c>
      <c r="P15" s="262">
        <f>O15/O$43</f>
        <v>0.01789573097947161</v>
      </c>
      <c r="R15" s="258"/>
      <c r="S15" s="13"/>
      <c r="T15" s="13" t="s">
        <v>147</v>
      </c>
      <c r="V15" s="263"/>
      <c r="W15" s="263">
        <v>2627.6535346121486</v>
      </c>
      <c r="X15" s="13"/>
      <c r="Y15" s="13"/>
      <c r="AC15" s="11"/>
      <c r="AD15" s="2"/>
      <c r="AE15" s="239"/>
      <c r="AF15" s="239"/>
      <c r="AG15" s="239"/>
      <c r="AH15" s="2"/>
    </row>
    <row r="16" spans="1:34" ht="16.5" customHeight="1">
      <c r="A16" s="51">
        <v>10</v>
      </c>
      <c r="B16" s="52" t="s">
        <v>106</v>
      </c>
      <c r="C16" s="230">
        <v>68155</v>
      </c>
      <c r="D16" s="259">
        <f>C16/C$43</f>
        <v>0.011681127750283866</v>
      </c>
      <c r="E16" s="230"/>
      <c r="F16" s="259"/>
      <c r="G16" s="260">
        <f t="shared" si="0"/>
        <v>68155</v>
      </c>
      <c r="H16" s="261">
        <f>G16/G$43</f>
        <v>0.011680867491437086</v>
      </c>
      <c r="I16" s="55">
        <v>216.20357600000003</v>
      </c>
      <c r="J16" s="259">
        <f>I16/I$43</f>
        <v>0.011401837275465709</v>
      </c>
      <c r="K16" s="53"/>
      <c r="L16" s="259"/>
      <c r="M16" s="49">
        <f t="shared" si="1"/>
        <v>216.20357600000003</v>
      </c>
      <c r="N16" s="261">
        <f>M16/M$43</f>
        <v>0.010321312229936134</v>
      </c>
      <c r="O16" s="94">
        <v>0</v>
      </c>
      <c r="P16" s="262">
        <f>O16/O$43</f>
        <v>0</v>
      </c>
      <c r="R16" s="258"/>
      <c r="S16" s="13"/>
      <c r="T16" s="13" t="s">
        <v>148</v>
      </c>
      <c r="V16" s="263"/>
      <c r="W16" s="263">
        <v>119919.27303389831</v>
      </c>
      <c r="X16" s="13"/>
      <c r="Y16" s="13"/>
      <c r="AC16" s="11"/>
      <c r="AD16" s="2"/>
      <c r="AE16" s="239"/>
      <c r="AF16" s="239"/>
      <c r="AG16" s="239"/>
      <c r="AH16" s="2"/>
    </row>
    <row r="17" spans="1:34" ht="16.5" customHeight="1" thickBot="1">
      <c r="A17" s="51">
        <v>11</v>
      </c>
      <c r="B17" s="265" t="s">
        <v>107</v>
      </c>
      <c r="C17" s="266">
        <v>6666</v>
      </c>
      <c r="D17" s="267">
        <f>C17/C$43</f>
        <v>0.001142489877241468</v>
      </c>
      <c r="E17" s="266"/>
      <c r="F17" s="267"/>
      <c r="G17" s="268">
        <f>SUM(C17,E17)</f>
        <v>6666</v>
      </c>
      <c r="H17" s="269">
        <f>G17/G$43</f>
        <v>0.0011424644222422363</v>
      </c>
      <c r="I17" s="270">
        <v>12.289454999999998</v>
      </c>
      <c r="J17" s="267">
        <f>I17/I$43</f>
        <v>0.0006481038320761095</v>
      </c>
      <c r="K17" s="271"/>
      <c r="L17" s="267"/>
      <c r="M17" s="272">
        <f t="shared" si="1"/>
        <v>12.289454999999998</v>
      </c>
      <c r="N17" s="269">
        <f>M17/M$43</f>
        <v>0.000586684570798911</v>
      </c>
      <c r="O17" s="273">
        <v>2627.6535346121486</v>
      </c>
      <c r="P17" s="274">
        <f>O17/O$43</f>
        <v>0.001040537466640615</v>
      </c>
      <c r="R17" s="258"/>
      <c r="S17" s="13"/>
      <c r="T17" s="13"/>
      <c r="U17" s="263"/>
      <c r="V17" s="263"/>
      <c r="W17" s="13"/>
      <c r="X17" s="13"/>
      <c r="Y17" s="13"/>
      <c r="AC17" s="2"/>
      <c r="AD17" s="2"/>
      <c r="AE17" s="239"/>
      <c r="AF17" s="239"/>
      <c r="AG17" s="239"/>
      <c r="AH17" s="2"/>
    </row>
    <row r="18" spans="1:34" ht="16.5" customHeight="1" thickBot="1" thickTop="1">
      <c r="A18" s="58"/>
      <c r="B18" s="59" t="s">
        <v>3</v>
      </c>
      <c r="C18" s="275">
        <f>SUM(C7:C17)</f>
        <v>3426939</v>
      </c>
      <c r="D18" s="276"/>
      <c r="E18" s="275">
        <f>SUM(E7:E17)</f>
        <v>25</v>
      </c>
      <c r="F18" s="276"/>
      <c r="G18" s="277">
        <f>SUM(G7:G17)</f>
        <v>3426964</v>
      </c>
      <c r="H18" s="278">
        <f>SUM(H7:H17)</f>
        <v>0.5873364005858</v>
      </c>
      <c r="I18" s="64">
        <f>SUM(I7:I17)</f>
        <v>6366.384818000001</v>
      </c>
      <c r="J18" s="276"/>
      <c r="K18" s="60">
        <f>SUM(K7:K17)</f>
        <v>313.83428200000003</v>
      </c>
      <c r="L18" s="276"/>
      <c r="M18" s="62">
        <f>SUM(M7:M17)</f>
        <v>6680.2191</v>
      </c>
      <c r="N18" s="278">
        <f>SUM(N7:N17)</f>
        <v>0.3189060438828401</v>
      </c>
      <c r="O18" s="82">
        <f>SUM(O7:O17)</f>
        <v>858682.2284582785</v>
      </c>
      <c r="P18" s="279">
        <f>SUM(P7:P17)</f>
        <v>0.34003380540090017</v>
      </c>
      <c r="Q18" s="156"/>
      <c r="R18" s="258">
        <f>+O18/1000</f>
        <v>858.6822284582785</v>
      </c>
      <c r="S18" s="13"/>
      <c r="T18" s="13"/>
      <c r="U18" s="263"/>
      <c r="V18" s="263"/>
      <c r="W18" s="13"/>
      <c r="X18" s="13"/>
      <c r="Y18" s="13"/>
      <c r="AC18" s="2"/>
      <c r="AD18" s="2"/>
      <c r="AE18" s="239"/>
      <c r="AF18" s="239"/>
      <c r="AG18" s="239"/>
      <c r="AH18" s="2"/>
    </row>
    <row r="19" spans="1:34" ht="12.75">
      <c r="A19" s="65"/>
      <c r="B19" s="280"/>
      <c r="C19" s="94"/>
      <c r="D19" s="281"/>
      <c r="E19" s="94"/>
      <c r="F19" s="281"/>
      <c r="G19" s="282"/>
      <c r="H19" s="281"/>
      <c r="I19" s="94"/>
      <c r="J19" s="281"/>
      <c r="K19" s="94"/>
      <c r="L19" s="281"/>
      <c r="M19" s="283"/>
      <c r="N19" s="281"/>
      <c r="O19" s="13"/>
      <c r="P19" s="13"/>
      <c r="R19" s="13"/>
      <c r="S19" s="13"/>
      <c r="T19" s="13"/>
      <c r="U19" s="94"/>
      <c r="V19" s="94"/>
      <c r="W19" s="13"/>
      <c r="X19" s="94"/>
      <c r="Y19" s="13"/>
      <c r="AC19" s="2"/>
      <c r="AD19" s="2"/>
      <c r="AE19" s="239"/>
      <c r="AF19" s="239"/>
      <c r="AG19" s="239"/>
      <c r="AH19" s="2"/>
    </row>
    <row r="20" spans="1:34" ht="12.75">
      <c r="A20" s="7"/>
      <c r="B20" s="264"/>
      <c r="C20" s="136"/>
      <c r="D20" s="284"/>
      <c r="E20" s="136"/>
      <c r="F20" s="284"/>
      <c r="G20" s="285"/>
      <c r="H20" s="281"/>
      <c r="I20" s="136"/>
      <c r="J20" s="284"/>
      <c r="K20" s="136"/>
      <c r="L20" s="284"/>
      <c r="M20" s="286"/>
      <c r="N20" s="281"/>
      <c r="O20" s="2"/>
      <c r="P20" s="2"/>
      <c r="R20" s="13"/>
      <c r="S20" s="13"/>
      <c r="T20" s="13"/>
      <c r="U20" s="13"/>
      <c r="V20" s="13"/>
      <c r="W20" s="13"/>
      <c r="X20" s="13"/>
      <c r="Y20" s="13"/>
      <c r="AC20" s="2"/>
      <c r="AD20" s="2"/>
      <c r="AE20" s="239"/>
      <c r="AF20" s="239"/>
      <c r="AG20" s="239"/>
      <c r="AH20" s="2"/>
    </row>
    <row r="21" spans="1:34" ht="16.5" thickBot="1">
      <c r="A21" s="245" t="s">
        <v>133</v>
      </c>
      <c r="C21" s="136"/>
      <c r="D21" s="284"/>
      <c r="E21" s="136"/>
      <c r="F21" s="284"/>
      <c r="G21" s="285"/>
      <c r="H21" s="281"/>
      <c r="I21" s="136"/>
      <c r="J21" s="284"/>
      <c r="K21" s="136"/>
      <c r="L21" s="284"/>
      <c r="M21" s="286"/>
      <c r="N21" s="281"/>
      <c r="O21" s="2"/>
      <c r="P21" s="2"/>
      <c r="R21" s="13"/>
      <c r="S21" s="13"/>
      <c r="T21" s="13"/>
      <c r="U21" s="13"/>
      <c r="V21" s="13"/>
      <c r="W21" s="13"/>
      <c r="X21" s="13"/>
      <c r="Y21" s="13"/>
      <c r="AC21" s="2"/>
      <c r="AD21" s="2"/>
      <c r="AE21" s="239"/>
      <c r="AF21" s="239"/>
      <c r="AG21" s="239"/>
      <c r="AH21" s="2"/>
    </row>
    <row r="22" spans="1:34" ht="12.75">
      <c r="A22" s="346" t="s">
        <v>6</v>
      </c>
      <c r="B22" s="348" t="s">
        <v>16</v>
      </c>
      <c r="C22" s="341" t="s">
        <v>137</v>
      </c>
      <c r="D22" s="342"/>
      <c r="E22" s="342"/>
      <c r="F22" s="342"/>
      <c r="G22" s="342"/>
      <c r="H22" s="342"/>
      <c r="I22" s="343" t="s">
        <v>138</v>
      </c>
      <c r="J22" s="342"/>
      <c r="K22" s="342"/>
      <c r="L22" s="342"/>
      <c r="M22" s="342"/>
      <c r="N22" s="344"/>
      <c r="O22" s="342" t="s">
        <v>40</v>
      </c>
      <c r="P22" s="344"/>
      <c r="R22" s="13"/>
      <c r="S22" s="13"/>
      <c r="T22" s="13"/>
      <c r="U22" s="13"/>
      <c r="V22" s="13"/>
      <c r="W22" s="13"/>
      <c r="X22" s="13"/>
      <c r="Y22" s="13"/>
      <c r="AC22" s="2"/>
      <c r="AD22" s="2"/>
      <c r="AE22" s="239"/>
      <c r="AF22" s="239"/>
      <c r="AG22" s="239"/>
      <c r="AH22" s="2"/>
    </row>
    <row r="23" spans="1:34" ht="12.75">
      <c r="A23" s="347"/>
      <c r="B23" s="349"/>
      <c r="C23" s="213" t="s">
        <v>95</v>
      </c>
      <c r="D23" s="214" t="s">
        <v>7</v>
      </c>
      <c r="E23" s="215" t="s">
        <v>96</v>
      </c>
      <c r="F23" s="214" t="s">
        <v>7</v>
      </c>
      <c r="G23" s="215" t="s">
        <v>3</v>
      </c>
      <c r="H23" s="287" t="s">
        <v>7</v>
      </c>
      <c r="I23" s="288" t="s">
        <v>95</v>
      </c>
      <c r="J23" s="214" t="s">
        <v>7</v>
      </c>
      <c r="K23" s="215" t="s">
        <v>96</v>
      </c>
      <c r="L23" s="214" t="s">
        <v>7</v>
      </c>
      <c r="M23" s="215" t="s">
        <v>3</v>
      </c>
      <c r="N23" s="287" t="s">
        <v>7</v>
      </c>
      <c r="O23" s="250" t="s">
        <v>75</v>
      </c>
      <c r="P23" s="218" t="s">
        <v>7</v>
      </c>
      <c r="R23" s="13"/>
      <c r="S23" s="13"/>
      <c r="T23" s="13"/>
      <c r="U23" s="13"/>
      <c r="V23" s="13"/>
      <c r="W23" s="13"/>
      <c r="X23" s="13"/>
      <c r="Y23" s="13"/>
      <c r="AC23" s="2"/>
      <c r="AD23" s="2"/>
      <c r="AE23" s="239"/>
      <c r="AF23" s="239"/>
      <c r="AG23" s="239"/>
      <c r="AH23" s="2"/>
    </row>
    <row r="24" spans="1:34" s="8" customFormat="1" ht="16.5" customHeight="1">
      <c r="A24" s="51">
        <v>12</v>
      </c>
      <c r="B24" s="66" t="s">
        <v>108</v>
      </c>
      <c r="C24" s="230">
        <v>1202977</v>
      </c>
      <c r="D24" s="259">
        <f>C24/C$43</f>
        <v>0.20617897465561197</v>
      </c>
      <c r="E24" s="230">
        <v>73</v>
      </c>
      <c r="F24" s="259">
        <f>E24/E$43</f>
        <v>0.5615384615384615</v>
      </c>
      <c r="G24" s="260">
        <f>SUM(C24,E24)</f>
        <v>1203050</v>
      </c>
      <c r="H24" s="261">
        <f>G24/G$43</f>
        <v>0.20618689216599498</v>
      </c>
      <c r="I24" s="55">
        <v>5377.855502</v>
      </c>
      <c r="J24" s="259">
        <f>I24/I$43</f>
        <v>0.2836097092342818</v>
      </c>
      <c r="K24" s="53">
        <v>926.09384</v>
      </c>
      <c r="L24" s="259">
        <f>K24/K$43</f>
        <v>0.4665165329136165</v>
      </c>
      <c r="M24" s="49">
        <f aca="true" t="shared" si="2" ref="M24:M36">SUM(I24,K24)</f>
        <v>6303.949342</v>
      </c>
      <c r="N24" s="262">
        <f>M24/M$43</f>
        <v>0.3009433546116852</v>
      </c>
      <c r="O24" s="263">
        <v>765866.1275246996</v>
      </c>
      <c r="P24" s="262">
        <f>O24/O$43</f>
        <v>0.30327910039252426</v>
      </c>
      <c r="R24" s="258"/>
      <c r="S24" s="13"/>
      <c r="T24" s="13" t="s">
        <v>149</v>
      </c>
      <c r="V24" s="263"/>
      <c r="W24" s="263">
        <v>29557.08729463581</v>
      </c>
      <c r="X24" s="13"/>
      <c r="Y24" s="13"/>
      <c r="Z24"/>
      <c r="AC24" s="13"/>
      <c r="AD24" s="13"/>
      <c r="AE24" s="289"/>
      <c r="AF24" s="289"/>
      <c r="AG24" s="289"/>
      <c r="AH24" s="13"/>
    </row>
    <row r="25" spans="1:34" ht="16.5" customHeight="1">
      <c r="A25" s="51">
        <v>13</v>
      </c>
      <c r="B25" s="66" t="s">
        <v>113</v>
      </c>
      <c r="C25" s="230">
        <v>8212</v>
      </c>
      <c r="D25" s="259">
        <f>C25/C$43</f>
        <v>0.0014074597767637165</v>
      </c>
      <c r="E25" s="230"/>
      <c r="F25" s="259"/>
      <c r="G25" s="260">
        <f>SUM(C25,E25)</f>
        <v>8212</v>
      </c>
      <c r="H25" s="261">
        <f>G25/G$43</f>
        <v>0.0014074284181598029</v>
      </c>
      <c r="I25" s="55">
        <v>10.018991999999999</v>
      </c>
      <c r="J25" s="259">
        <f>I25/I$43</f>
        <v>0.0005283673774581448</v>
      </c>
      <c r="K25" s="53"/>
      <c r="L25" s="259"/>
      <c r="M25" s="49">
        <f t="shared" si="2"/>
        <v>10.018991999999999</v>
      </c>
      <c r="N25" s="261">
        <f>M25/M$43</f>
        <v>0.00047829525567714135</v>
      </c>
      <c r="O25" s="290" t="s">
        <v>61</v>
      </c>
      <c r="P25" s="291" t="s">
        <v>61</v>
      </c>
      <c r="Q25" s="8"/>
      <c r="R25" s="258"/>
      <c r="S25" s="13"/>
      <c r="T25" s="13" t="s">
        <v>150</v>
      </c>
      <c r="V25" s="263"/>
      <c r="W25" s="263">
        <v>92184.49119486463</v>
      </c>
      <c r="X25" s="13"/>
      <c r="Y25" s="13"/>
      <c r="AC25" s="2"/>
      <c r="AD25" s="2"/>
      <c r="AE25" s="239"/>
      <c r="AF25" s="239"/>
      <c r="AG25" s="239"/>
      <c r="AH25" s="2"/>
    </row>
    <row r="26" spans="1:34" ht="16.5" customHeight="1">
      <c r="A26" s="51">
        <v>14</v>
      </c>
      <c r="B26" s="66" t="s">
        <v>115</v>
      </c>
      <c r="C26" s="230">
        <v>5911</v>
      </c>
      <c r="D26" s="259">
        <f>C26/C$43</f>
        <v>0.0010130899586520128</v>
      </c>
      <c r="E26" s="230"/>
      <c r="F26" s="259"/>
      <c r="G26" s="260">
        <f>SUM(C26,E26)</f>
        <v>5911</v>
      </c>
      <c r="H26" s="261">
        <f>G26/G$43</f>
        <v>0.001013067386719751</v>
      </c>
      <c r="I26" s="55">
        <v>7.172236</v>
      </c>
      <c r="J26" s="259">
        <f>I26/I$43</f>
        <v>0.0003782392006931331</v>
      </c>
      <c r="K26" s="53"/>
      <c r="L26" s="259"/>
      <c r="M26" s="49">
        <f t="shared" si="2"/>
        <v>7.172236</v>
      </c>
      <c r="N26" s="261">
        <f>M26/M$43</f>
        <v>0.0003423943697526456</v>
      </c>
      <c r="O26" s="263" t="s">
        <v>61</v>
      </c>
      <c r="P26" s="261" t="s">
        <v>61</v>
      </c>
      <c r="Q26" s="8"/>
      <c r="R26" s="258"/>
      <c r="S26" s="13"/>
      <c r="T26" s="13" t="s">
        <v>151</v>
      </c>
      <c r="V26" s="263"/>
      <c r="W26" s="263">
        <v>409.54968496779514</v>
      </c>
      <c r="X26" s="13"/>
      <c r="Y26" s="13"/>
      <c r="AC26" s="2"/>
      <c r="AD26" s="2"/>
      <c r="AE26" s="2"/>
      <c r="AF26" s="2"/>
      <c r="AG26" s="2"/>
      <c r="AH26" s="2"/>
    </row>
    <row r="27" spans="1:33" ht="16.5" customHeight="1">
      <c r="A27" s="51">
        <v>15</v>
      </c>
      <c r="B27" s="66" t="s">
        <v>116</v>
      </c>
      <c r="C27" s="230">
        <v>4897</v>
      </c>
      <c r="D27" s="259">
        <f>C27/C$43</f>
        <v>0.0008392998693146518</v>
      </c>
      <c r="E27" s="230"/>
      <c r="F27" s="259"/>
      <c r="G27" s="260">
        <f>SUM(C27,E27)</f>
        <v>4897</v>
      </c>
      <c r="H27" s="261">
        <f>G27/G$43</f>
        <v>0.0008392811694749822</v>
      </c>
      <c r="I27" s="55">
        <v>3.176762</v>
      </c>
      <c r="J27" s="259">
        <f>I27/I$43</f>
        <v>0.00016753156472713935</v>
      </c>
      <c r="K27" s="53"/>
      <c r="L27" s="259"/>
      <c r="M27" s="49">
        <f t="shared" si="2"/>
        <v>3.176762</v>
      </c>
      <c r="N27" s="261">
        <f>M27/M$43</f>
        <v>0.00015165499613288712</v>
      </c>
      <c r="O27" s="290" t="s">
        <v>61</v>
      </c>
      <c r="P27" s="291" t="s">
        <v>61</v>
      </c>
      <c r="Q27" s="8"/>
      <c r="R27" s="258"/>
      <c r="S27" s="13"/>
      <c r="T27" s="13" t="s">
        <v>152</v>
      </c>
      <c r="V27" s="263"/>
      <c r="W27" s="263">
        <v>3672.2495593695585</v>
      </c>
      <c r="X27" s="13"/>
      <c r="Y27" s="13"/>
      <c r="AD27" s="2"/>
      <c r="AE27" s="2"/>
      <c r="AF27" s="2"/>
      <c r="AG27" s="2"/>
    </row>
    <row r="28" spans="1:25" ht="16.5" customHeight="1">
      <c r="A28" s="51">
        <v>16</v>
      </c>
      <c r="B28" s="66" t="s">
        <v>118</v>
      </c>
      <c r="C28" s="230">
        <v>1675</v>
      </c>
      <c r="D28" s="259">
        <f>C28/C$43</f>
        <v>0.0002870792895858774</v>
      </c>
      <c r="E28" s="230"/>
      <c r="F28" s="259"/>
      <c r="G28" s="260">
        <f>SUM(C28,E28)</f>
        <v>1675</v>
      </c>
      <c r="H28" s="261">
        <f>G28/G$43</f>
        <v>0.00028707289337769965</v>
      </c>
      <c r="I28" s="55">
        <v>2.359018</v>
      </c>
      <c r="J28" s="259">
        <f>I28/I$43</f>
        <v>0.0001244065424981433</v>
      </c>
      <c r="K28" s="53"/>
      <c r="L28" s="259"/>
      <c r="M28" s="49">
        <f t="shared" si="2"/>
        <v>2.359018</v>
      </c>
      <c r="N28" s="261">
        <f>M28/M$43</f>
        <v>0.00011261682986242316</v>
      </c>
      <c r="O28" s="263" t="s">
        <v>61</v>
      </c>
      <c r="P28" s="261" t="s">
        <v>61</v>
      </c>
      <c r="Q28" s="8"/>
      <c r="R28" s="258"/>
      <c r="S28" s="13"/>
      <c r="T28" s="13" t="s">
        <v>153</v>
      </c>
      <c r="V28" s="263"/>
      <c r="W28" s="263">
        <v>1904.4120890831039</v>
      </c>
      <c r="X28" s="13"/>
      <c r="Y28" s="13"/>
    </row>
    <row r="29" spans="1:25" ht="16.5" customHeight="1">
      <c r="A29" s="51">
        <v>17</v>
      </c>
      <c r="B29" s="66" t="s">
        <v>109</v>
      </c>
      <c r="C29" s="230">
        <v>925445</v>
      </c>
      <c r="D29" s="259">
        <f>C29/C$43</f>
        <v>0.15861259292585214</v>
      </c>
      <c r="E29" s="230">
        <v>22</v>
      </c>
      <c r="F29" s="259">
        <f>E29/E$43</f>
        <v>0.16923076923076924</v>
      </c>
      <c r="G29" s="260">
        <f aca="true" t="shared" si="3" ref="G29:G36">SUM(C29,E29)</f>
        <v>925467</v>
      </c>
      <c r="H29" s="261">
        <f>G29/G$43</f>
        <v>0.15861282950183855</v>
      </c>
      <c r="I29" s="55">
        <v>6246.317112</v>
      </c>
      <c r="J29" s="259">
        <f>I29/I$43</f>
        <v>0.3294094047823746</v>
      </c>
      <c r="K29" s="53">
        <v>348.08889899999997</v>
      </c>
      <c r="L29" s="259">
        <f>K29/K$43</f>
        <v>0.17534856544040722</v>
      </c>
      <c r="M29" s="49">
        <f t="shared" si="2"/>
        <v>6594.406011</v>
      </c>
      <c r="N29" s="262">
        <f>M29/M$43</f>
        <v>0.31480942484734226</v>
      </c>
      <c r="O29" s="263">
        <v>762462.0868281791</v>
      </c>
      <c r="P29" s="262">
        <f aca="true" t="shared" si="4" ref="P29:P36">O29/O$43</f>
        <v>0.30193111754926033</v>
      </c>
      <c r="Q29" s="8"/>
      <c r="R29" s="258"/>
      <c r="S29" s="13"/>
      <c r="T29" s="13" t="s">
        <v>154</v>
      </c>
      <c r="V29" s="263"/>
      <c r="W29" s="263">
        <v>765866.1275246996</v>
      </c>
      <c r="X29" s="13"/>
      <c r="Y29" s="13"/>
    </row>
    <row r="30" spans="1:25" ht="16.5" customHeight="1">
      <c r="A30" s="51">
        <v>18</v>
      </c>
      <c r="B30" s="52" t="s">
        <v>110</v>
      </c>
      <c r="C30" s="230">
        <v>196725</v>
      </c>
      <c r="D30" s="259">
        <f>C30/C$43</f>
        <v>0.03371681984703387</v>
      </c>
      <c r="E30" s="230">
        <v>4</v>
      </c>
      <c r="F30" s="259">
        <f>E30/E$43</f>
        <v>0.03076923076923077</v>
      </c>
      <c r="G30" s="260">
        <f t="shared" si="3"/>
        <v>196729</v>
      </c>
      <c r="H30" s="261">
        <f>G30/G$43</f>
        <v>0.03371675417391133</v>
      </c>
      <c r="I30" s="55">
        <v>743.283606</v>
      </c>
      <c r="J30" s="259">
        <f>I30/I$43</f>
        <v>0.03919823567179742</v>
      </c>
      <c r="K30" s="53">
        <v>10.024396999999999</v>
      </c>
      <c r="L30" s="259">
        <f>K30/K$43</f>
        <v>0.005049754928711822</v>
      </c>
      <c r="M30" s="49">
        <f t="shared" si="2"/>
        <v>753.308003</v>
      </c>
      <c r="N30" s="262">
        <f>M30/M$43</f>
        <v>0.03596206523555681</v>
      </c>
      <c r="O30" s="318">
        <v>92184.49119486463</v>
      </c>
      <c r="P30" s="262">
        <f t="shared" si="4"/>
        <v>0.03650459075671743</v>
      </c>
      <c r="Q30" s="8"/>
      <c r="R30" s="258"/>
      <c r="S30" s="13"/>
      <c r="T30" s="13" t="s">
        <v>155</v>
      </c>
      <c r="V30" s="263"/>
      <c r="W30" s="263">
        <v>175.43158002548415</v>
      </c>
      <c r="X30" s="13"/>
      <c r="Y30" s="13"/>
    </row>
    <row r="31" spans="1:25" ht="16.5" customHeight="1">
      <c r="A31" s="51">
        <v>19</v>
      </c>
      <c r="B31" s="66" t="s">
        <v>117</v>
      </c>
      <c r="C31" s="230">
        <v>2712</v>
      </c>
      <c r="D31" s="259">
        <f>C31/C$43</f>
        <v>0.000464811363198149</v>
      </c>
      <c r="E31" s="230">
        <v>6</v>
      </c>
      <c r="F31" s="259">
        <f>E31/E$43</f>
        <v>0.046153846153846156</v>
      </c>
      <c r="G31" s="260">
        <f t="shared" si="3"/>
        <v>2718</v>
      </c>
      <c r="H31" s="261">
        <f>G31/G$43</f>
        <v>0.0004658293278809479</v>
      </c>
      <c r="I31" s="55">
        <v>104.47613199999999</v>
      </c>
      <c r="J31" s="259">
        <f>I31/I$43</f>
        <v>0.005509713938469156</v>
      </c>
      <c r="K31" s="53">
        <v>387.084027</v>
      </c>
      <c r="L31" s="259">
        <f>K31/K$43</f>
        <v>0.19499222478607645</v>
      </c>
      <c r="M31" s="49">
        <f t="shared" si="2"/>
        <v>491.560159</v>
      </c>
      <c r="N31" s="261">
        <f>M31/M$43</f>
        <v>0.02346652157518454</v>
      </c>
      <c r="O31" s="263">
        <v>29557.08729463581</v>
      </c>
      <c r="P31" s="261">
        <f t="shared" si="4"/>
        <v>0.011704456592058071</v>
      </c>
      <c r="Q31" s="8"/>
      <c r="R31" s="258"/>
      <c r="S31" s="13"/>
      <c r="T31" s="13" t="s">
        <v>156</v>
      </c>
      <c r="V31" s="263"/>
      <c r="W31" s="263">
        <v>762462.0868281791</v>
      </c>
      <c r="X31" s="13"/>
      <c r="Y31" s="13"/>
    </row>
    <row r="32" spans="1:25" ht="16.5" customHeight="1">
      <c r="A32" s="51">
        <v>20</v>
      </c>
      <c r="B32" s="66" t="s">
        <v>111</v>
      </c>
      <c r="C32" s="230">
        <v>33352</v>
      </c>
      <c r="D32" s="259">
        <f>C32/C$43</f>
        <v>0.005716219979861602</v>
      </c>
      <c r="E32" s="230"/>
      <c r="F32" s="259"/>
      <c r="G32" s="260">
        <f t="shared" si="3"/>
        <v>33352</v>
      </c>
      <c r="H32" s="261">
        <f>G32/G$43</f>
        <v>0.005716092620855546</v>
      </c>
      <c r="I32" s="55">
        <v>73.546042</v>
      </c>
      <c r="J32" s="259">
        <f>I32/I$43</f>
        <v>0.0038785667594071916</v>
      </c>
      <c r="K32" s="53"/>
      <c r="L32" s="259"/>
      <c r="M32" s="49">
        <f t="shared" si="2"/>
        <v>73.546042</v>
      </c>
      <c r="N32" s="262">
        <f>M32/M$43</f>
        <v>0.0035110041970720985</v>
      </c>
      <c r="O32" s="263">
        <v>10371.21869890897</v>
      </c>
      <c r="P32" s="262">
        <f t="shared" si="4"/>
        <v>0.004106949979815889</v>
      </c>
      <c r="Q32" s="8"/>
      <c r="R32" s="258"/>
      <c r="S32" s="13"/>
      <c r="T32" s="13"/>
      <c r="U32" s="263"/>
      <c r="V32" s="263"/>
      <c r="W32" s="13"/>
      <c r="X32" s="13"/>
      <c r="Y32" s="13"/>
    </row>
    <row r="33" spans="1:25" ht="16.5" customHeight="1">
      <c r="A33" s="51">
        <v>21</v>
      </c>
      <c r="B33" s="66" t="s">
        <v>112</v>
      </c>
      <c r="C33" s="230">
        <v>15035</v>
      </c>
      <c r="D33" s="259">
        <f>C33/C$43</f>
        <v>0.0025768579814469655</v>
      </c>
      <c r="E33" s="230"/>
      <c r="F33" s="259"/>
      <c r="G33" s="260">
        <f t="shared" si="3"/>
        <v>15035</v>
      </c>
      <c r="H33" s="261">
        <f>G33/G$43</f>
        <v>0.0025768005683186354</v>
      </c>
      <c r="I33" s="55">
        <v>15.589172999999999</v>
      </c>
      <c r="J33" s="259">
        <f>I33/I$43</f>
        <v>0.0008221196757868776</v>
      </c>
      <c r="K33" s="53"/>
      <c r="L33" s="259"/>
      <c r="M33" s="49">
        <f t="shared" si="2"/>
        <v>15.589172999999999</v>
      </c>
      <c r="N33" s="262">
        <f>M33/M$43</f>
        <v>0.0007442093461927297</v>
      </c>
      <c r="O33" s="263">
        <v>3672.2495593695585</v>
      </c>
      <c r="P33" s="262">
        <f t="shared" si="4"/>
        <v>0.0014541921920244807</v>
      </c>
      <c r="Q33" s="8"/>
      <c r="R33" s="258"/>
      <c r="S33" s="13"/>
      <c r="T33" s="13"/>
      <c r="U33" s="263"/>
      <c r="V33" s="263"/>
      <c r="W33" s="13"/>
      <c r="X33" s="13"/>
      <c r="Y33" s="13"/>
    </row>
    <row r="34" spans="1:25" ht="16.5" customHeight="1">
      <c r="A34" s="51">
        <v>22</v>
      </c>
      <c r="B34" s="66" t="s">
        <v>114</v>
      </c>
      <c r="C34" s="230">
        <v>8136</v>
      </c>
      <c r="D34" s="259">
        <f>C34/C$43</f>
        <v>0.001394434089594447</v>
      </c>
      <c r="E34" s="230"/>
      <c r="F34" s="259"/>
      <c r="G34" s="260">
        <f t="shared" si="3"/>
        <v>8136</v>
      </c>
      <c r="H34" s="261">
        <f>G34/G$43</f>
        <v>0.0013944030212065459</v>
      </c>
      <c r="I34" s="55">
        <v>10.054532</v>
      </c>
      <c r="J34" s="259">
        <f>I34/I$43</f>
        <v>0.0005302416355267073</v>
      </c>
      <c r="K34" s="53"/>
      <c r="L34" s="259"/>
      <c r="M34" s="49">
        <f t="shared" si="2"/>
        <v>10.054532</v>
      </c>
      <c r="N34" s="261">
        <f>M34/M$43</f>
        <v>0.00047999189475887396</v>
      </c>
      <c r="O34" s="263">
        <v>1904.4120890831039</v>
      </c>
      <c r="P34" s="262">
        <f t="shared" si="4"/>
        <v>0.0007541375240350275</v>
      </c>
      <c r="Q34" s="8"/>
      <c r="R34" s="258"/>
      <c r="S34" s="13"/>
      <c r="T34" s="13"/>
      <c r="U34" s="263"/>
      <c r="V34" s="263"/>
      <c r="W34" s="13"/>
      <c r="X34" s="13"/>
      <c r="Y34" s="13"/>
    </row>
    <row r="35" spans="1:25" ht="16.5" customHeight="1">
      <c r="A35" s="51">
        <v>23</v>
      </c>
      <c r="B35" s="66" t="s">
        <v>119</v>
      </c>
      <c r="C35" s="292">
        <v>1413</v>
      </c>
      <c r="D35" s="259">
        <f>C35/C$43</f>
        <v>0.00024217494697602673</v>
      </c>
      <c r="E35" s="292"/>
      <c r="F35" s="259"/>
      <c r="G35" s="260">
        <f t="shared" si="3"/>
        <v>1413</v>
      </c>
      <c r="H35" s="261">
        <f>G35/G$43</f>
        <v>0.00024216955124936693</v>
      </c>
      <c r="I35" s="55">
        <v>1.271233</v>
      </c>
      <c r="J35" s="259">
        <f>I35/I$43</f>
        <v>6.704048135264006E-05</v>
      </c>
      <c r="K35" s="53"/>
      <c r="L35" s="259"/>
      <c r="M35" s="54">
        <f t="shared" si="2"/>
        <v>1.271233</v>
      </c>
      <c r="N35" s="261">
        <f>M35/M$43</f>
        <v>6.068721411896721E-05</v>
      </c>
      <c r="O35" s="320">
        <v>409.54968496779514</v>
      </c>
      <c r="P35" s="261">
        <f t="shared" si="4"/>
        <v>0.00016217959713731936</v>
      </c>
      <c r="Q35" s="8"/>
      <c r="R35" s="258"/>
      <c r="S35" s="13"/>
      <c r="T35" s="13"/>
      <c r="U35" s="263"/>
      <c r="V35" s="263"/>
      <c r="W35" s="13"/>
      <c r="X35" s="13"/>
      <c r="Y35" s="13"/>
    </row>
    <row r="36" spans="1:25" ht="16.5" customHeight="1" thickBot="1">
      <c r="A36" s="51">
        <v>24</v>
      </c>
      <c r="B36" s="57" t="s">
        <v>120</v>
      </c>
      <c r="C36" s="266">
        <v>1196</v>
      </c>
      <c r="D36" s="267">
        <f>C36/C$43</f>
        <v>0.0002049831822953489</v>
      </c>
      <c r="E36" s="266"/>
      <c r="F36" s="267"/>
      <c r="G36" s="293">
        <f t="shared" si="3"/>
        <v>1196</v>
      </c>
      <c r="H36" s="269">
        <f>G36/G$43</f>
        <v>0.0002049786152117784</v>
      </c>
      <c r="I36" s="294">
        <v>0.6647779999999999</v>
      </c>
      <c r="J36" s="259">
        <f>I36/I$43</f>
        <v>3.50581184665953E-05</v>
      </c>
      <c r="K36" s="295"/>
      <c r="L36" s="267"/>
      <c r="M36" s="296">
        <f t="shared" si="2"/>
        <v>0.6647779999999999</v>
      </c>
      <c r="N36" s="269">
        <f>M36/M$43</f>
        <v>3.173574382318487E-05</v>
      </c>
      <c r="O36" s="316">
        <v>175.43158002548415</v>
      </c>
      <c r="P36" s="319">
        <f t="shared" si="4"/>
        <v>6.947001552676984E-05</v>
      </c>
      <c r="Q36" s="8"/>
      <c r="R36" s="258"/>
      <c r="S36" s="13"/>
      <c r="T36" s="13"/>
      <c r="U36" s="263"/>
      <c r="V36" s="263"/>
      <c r="W36" s="13"/>
      <c r="X36" s="13"/>
      <c r="Y36" s="13"/>
    </row>
    <row r="37" spans="1:25" ht="16.5" customHeight="1" thickBot="1" thickTop="1">
      <c r="A37" s="232"/>
      <c r="B37" s="297" t="s">
        <v>3</v>
      </c>
      <c r="C37" s="298">
        <f>SUM(C24:C36)</f>
        <v>2407686</v>
      </c>
      <c r="D37" s="276"/>
      <c r="E37" s="275">
        <f>SUM(E24:E35)</f>
        <v>105</v>
      </c>
      <c r="F37" s="276"/>
      <c r="G37" s="299">
        <f>SUM(G24:G36)</f>
        <v>2407791</v>
      </c>
      <c r="H37" s="278">
        <f>SUM(H24:H36)</f>
        <v>0.4126635994142</v>
      </c>
      <c r="I37" s="64">
        <f>SUM(I24:I36)</f>
        <v>12595.785118000002</v>
      </c>
      <c r="J37" s="300"/>
      <c r="K37" s="301">
        <f>SUM(K24:K36)</f>
        <v>1671.2911629999999</v>
      </c>
      <c r="L37" s="276"/>
      <c r="M37" s="82">
        <f>SUM(M24:M36)</f>
        <v>14267.076281000001</v>
      </c>
      <c r="N37" s="278">
        <f>SUM(N24:N36)</f>
        <v>0.6810939561171598</v>
      </c>
      <c r="O37" s="82">
        <f>SUM(O24:O36)</f>
        <v>1666602.6544547344</v>
      </c>
      <c r="P37" s="279">
        <f>SUM(P24:P36)</f>
        <v>0.6599661945990997</v>
      </c>
      <c r="R37" s="258">
        <f>+O37/1000</f>
        <v>1666.6026544547344</v>
      </c>
      <c r="S37" s="13"/>
      <c r="T37" s="13"/>
      <c r="U37" s="263"/>
      <c r="V37" s="263"/>
      <c r="W37" s="13"/>
      <c r="X37" s="94"/>
      <c r="Y37" s="13"/>
    </row>
    <row r="38" spans="1:25" ht="12.75">
      <c r="A38" s="302" t="s">
        <v>121</v>
      </c>
      <c r="B38" s="13"/>
      <c r="C38" s="13"/>
      <c r="D38" s="281"/>
      <c r="E38" s="13"/>
      <c r="F38" s="281"/>
      <c r="G38" s="13"/>
      <c r="H38" s="281"/>
      <c r="I38" s="13"/>
      <c r="J38" s="281"/>
      <c r="K38" s="13"/>
      <c r="L38" s="281"/>
      <c r="M38" s="13"/>
      <c r="N38" s="281"/>
      <c r="O38" s="8"/>
      <c r="P38" s="8"/>
      <c r="R38" s="94"/>
      <c r="S38" s="13"/>
      <c r="T38" s="13"/>
      <c r="U38" s="94"/>
      <c r="V38" s="94"/>
      <c r="W38" s="13"/>
      <c r="X38" s="94"/>
      <c r="Y38" s="13"/>
    </row>
    <row r="39" spans="1:25" ht="12.75">
      <c r="A39" s="131"/>
      <c r="B39" s="2"/>
      <c r="C39" s="2"/>
      <c r="D39" s="284"/>
      <c r="E39" s="2"/>
      <c r="F39" s="284"/>
      <c r="G39" s="2"/>
      <c r="H39" s="284"/>
      <c r="I39" s="2"/>
      <c r="J39" s="284"/>
      <c r="K39" s="2"/>
      <c r="L39" s="284"/>
      <c r="M39" s="2"/>
      <c r="N39" s="284"/>
      <c r="R39" s="13"/>
      <c r="S39" s="13"/>
      <c r="T39" s="13"/>
      <c r="U39" s="13"/>
      <c r="V39" s="13"/>
      <c r="W39" s="13"/>
      <c r="X39" s="94"/>
      <c r="Y39" s="13"/>
    </row>
    <row r="40" spans="1:25" ht="13.5" thickBot="1">
      <c r="A40" s="11" t="s">
        <v>136</v>
      </c>
      <c r="B40" s="2"/>
      <c r="C40" s="2"/>
      <c r="D40" s="284"/>
      <c r="E40" s="2"/>
      <c r="F40" s="284"/>
      <c r="G40" s="2"/>
      <c r="H40" s="284"/>
      <c r="I40" s="2"/>
      <c r="J40" s="284"/>
      <c r="K40" s="2"/>
      <c r="L40" s="284"/>
      <c r="M40" s="2"/>
      <c r="N40" s="284"/>
      <c r="R40" s="13"/>
      <c r="S40" s="13"/>
      <c r="T40" s="13"/>
      <c r="U40" s="13"/>
      <c r="V40" s="13"/>
      <c r="W40" s="13"/>
      <c r="X40" s="13"/>
      <c r="Y40" s="13"/>
    </row>
    <row r="41" spans="1:25" ht="12.75">
      <c r="A41" s="209"/>
      <c r="B41" s="352" t="s">
        <v>16</v>
      </c>
      <c r="C41" s="341" t="s">
        <v>137</v>
      </c>
      <c r="D41" s="342"/>
      <c r="E41" s="342"/>
      <c r="F41" s="342"/>
      <c r="G41" s="342"/>
      <c r="H41" s="342"/>
      <c r="I41" s="343" t="s">
        <v>138</v>
      </c>
      <c r="J41" s="342"/>
      <c r="K41" s="342"/>
      <c r="L41" s="342"/>
      <c r="M41" s="342"/>
      <c r="N41" s="344"/>
      <c r="O41" s="342" t="s">
        <v>40</v>
      </c>
      <c r="P41" s="344"/>
      <c r="R41" s="13"/>
      <c r="S41" s="13"/>
      <c r="T41" s="13"/>
      <c r="U41" s="13"/>
      <c r="V41" s="13"/>
      <c r="W41" s="13"/>
      <c r="X41" s="13"/>
      <c r="Y41" s="13"/>
    </row>
    <row r="42" spans="1:25" ht="12.75">
      <c r="A42" s="211"/>
      <c r="B42" s="353"/>
      <c r="C42" s="213" t="s">
        <v>95</v>
      </c>
      <c r="D42" s="214" t="s">
        <v>7</v>
      </c>
      <c r="E42" s="215" t="s">
        <v>96</v>
      </c>
      <c r="F42" s="214" t="s">
        <v>7</v>
      </c>
      <c r="G42" s="215" t="s">
        <v>3</v>
      </c>
      <c r="H42" s="287" t="s">
        <v>7</v>
      </c>
      <c r="I42" s="288" t="s">
        <v>95</v>
      </c>
      <c r="J42" s="214" t="s">
        <v>7</v>
      </c>
      <c r="K42" s="215" t="s">
        <v>96</v>
      </c>
      <c r="L42" s="214" t="s">
        <v>7</v>
      </c>
      <c r="M42" s="215" t="s">
        <v>3</v>
      </c>
      <c r="N42" s="287" t="s">
        <v>7</v>
      </c>
      <c r="O42" s="250" t="s">
        <v>75</v>
      </c>
      <c r="P42" s="218" t="s">
        <v>7</v>
      </c>
      <c r="R42" s="13"/>
      <c r="S42" s="13"/>
      <c r="T42" s="13"/>
      <c r="U42" s="13"/>
      <c r="V42" s="13"/>
      <c r="W42" s="13"/>
      <c r="X42" s="13"/>
      <c r="Y42" s="13"/>
    </row>
    <row r="43" spans="1:16" ht="27.75" customHeight="1">
      <c r="A43" s="350" t="s">
        <v>122</v>
      </c>
      <c r="B43" s="351"/>
      <c r="C43" s="303">
        <f>SUM(C18,C37)</f>
        <v>5834625</v>
      </c>
      <c r="D43" s="304">
        <f>C43/C$43</f>
        <v>1</v>
      </c>
      <c r="E43" s="303">
        <f>SUM(E18,E37)</f>
        <v>130</v>
      </c>
      <c r="F43" s="304">
        <f>E43/E$43</f>
        <v>1</v>
      </c>
      <c r="G43" s="303">
        <f>SUM(G18,G37)</f>
        <v>5834755</v>
      </c>
      <c r="H43" s="304">
        <f>G43/G$43</f>
        <v>1</v>
      </c>
      <c r="I43" s="305">
        <f>SUM(I18,I37)</f>
        <v>18962.169936000002</v>
      </c>
      <c r="J43" s="304">
        <f>I43/I$43</f>
        <v>1</v>
      </c>
      <c r="K43" s="305">
        <f>SUM(K18,K37)</f>
        <v>1985.125445</v>
      </c>
      <c r="L43" s="304">
        <f>K43/K$43</f>
        <v>1</v>
      </c>
      <c r="M43" s="305">
        <f>SUM(M18,M37)</f>
        <v>20947.295381000004</v>
      </c>
      <c r="N43" s="304">
        <f>M43/M$43</f>
        <v>1</v>
      </c>
      <c r="O43" s="305">
        <f>SUM(O18,O37)</f>
        <v>2525284.882913013</v>
      </c>
      <c r="P43" s="306">
        <f>O43/O$43</f>
        <v>1</v>
      </c>
    </row>
    <row r="44" spans="1:14" ht="12.75">
      <c r="A44" s="2"/>
      <c r="B44" s="18"/>
      <c r="C44" s="2"/>
      <c r="D44" s="2"/>
      <c r="E44" s="239"/>
      <c r="F44" s="2"/>
      <c r="G44" s="2"/>
      <c r="H44" s="2"/>
      <c r="I44" s="2"/>
      <c r="J44" s="2"/>
      <c r="K44" s="2"/>
      <c r="L44" s="2"/>
      <c r="M44" s="2"/>
      <c r="N44" s="2"/>
    </row>
    <row r="45" spans="2:3" ht="12.75">
      <c r="B45" s="307" t="s">
        <v>123</v>
      </c>
      <c r="C45" s="308"/>
    </row>
    <row r="46" spans="20:30" ht="18">
      <c r="T46" s="309" t="s">
        <v>167</v>
      </c>
      <c r="U46" s="310"/>
      <c r="V46" s="310"/>
      <c r="W46" s="310"/>
      <c r="X46" s="310"/>
      <c r="Y46" s="310"/>
      <c r="Z46" s="310"/>
      <c r="AA46" s="310"/>
      <c r="AC46" s="8"/>
      <c r="AD46" s="8"/>
    </row>
    <row r="47" spans="19:30" ht="12.75">
      <c r="S47" s="311"/>
      <c r="T47" s="312"/>
      <c r="U47" s="312"/>
      <c r="V47" s="312"/>
      <c r="W47" s="312"/>
      <c r="X47" s="312"/>
      <c r="Y47" s="312"/>
      <c r="Z47" s="312"/>
      <c r="AA47" s="312"/>
      <c r="AC47" s="8"/>
      <c r="AD47" s="8"/>
    </row>
    <row r="48" spans="19:30" ht="12.75">
      <c r="S48" s="311"/>
      <c r="T48" s="312"/>
      <c r="U48" s="312" t="s">
        <v>124</v>
      </c>
      <c r="V48" s="312"/>
      <c r="W48" s="312"/>
      <c r="X48" s="312" t="s">
        <v>125</v>
      </c>
      <c r="Y48" s="312" t="s">
        <v>126</v>
      </c>
      <c r="Z48" s="312"/>
      <c r="AA48" s="312"/>
      <c r="AC48" s="8"/>
      <c r="AD48" s="8"/>
    </row>
    <row r="49" spans="19:30" ht="12.75">
      <c r="S49" s="311"/>
      <c r="T49" s="312"/>
      <c r="U49" s="312"/>
      <c r="V49" s="312"/>
      <c r="W49" s="312"/>
      <c r="X49" s="312"/>
      <c r="Y49" s="312"/>
      <c r="Z49" s="312"/>
      <c r="AA49" s="312"/>
      <c r="AC49" s="8"/>
      <c r="AD49" s="8"/>
    </row>
    <row r="50" spans="19:33" ht="12.75">
      <c r="S50" s="311"/>
      <c r="T50" s="312" t="s">
        <v>10</v>
      </c>
      <c r="U50" s="313">
        <f>G18</f>
        <v>3426964</v>
      </c>
      <c r="V50" s="314">
        <f>U50/U52</f>
        <v>0.5873364005858001</v>
      </c>
      <c r="W50" s="312" t="s">
        <v>10</v>
      </c>
      <c r="X50" s="313">
        <f>C18</f>
        <v>3426939</v>
      </c>
      <c r="Y50" s="313">
        <f>E18</f>
        <v>25</v>
      </c>
      <c r="Z50" s="314">
        <f>X50/X52</f>
        <v>0.5873452021338132</v>
      </c>
      <c r="AA50" s="314">
        <f>Y50/Y52</f>
        <v>0.19230769230769232</v>
      </c>
      <c r="AC50" s="8"/>
      <c r="AD50" s="8"/>
      <c r="AE50" s="315"/>
      <c r="AF50" s="315"/>
      <c r="AG50" s="315"/>
    </row>
    <row r="51" spans="19:33" ht="12.75">
      <c r="S51" s="311"/>
      <c r="T51" s="312" t="s">
        <v>17</v>
      </c>
      <c r="U51" s="313">
        <f>G37</f>
        <v>2407791</v>
      </c>
      <c r="V51" s="314">
        <f>U51/U52</f>
        <v>0.4126635994141999</v>
      </c>
      <c r="W51" s="312" t="s">
        <v>17</v>
      </c>
      <c r="X51" s="313">
        <f>C37</f>
        <v>2407686</v>
      </c>
      <c r="Y51" s="313">
        <f>E37</f>
        <v>105</v>
      </c>
      <c r="Z51" s="314">
        <f>X51/X52</f>
        <v>0.41265479786618675</v>
      </c>
      <c r="AA51" s="314">
        <f>Y51/Y52</f>
        <v>0.8076923076923077</v>
      </c>
      <c r="AC51" s="8"/>
      <c r="AD51" s="8"/>
      <c r="AE51" s="315"/>
      <c r="AF51" s="315"/>
      <c r="AG51" s="315"/>
    </row>
    <row r="52" spans="19:30" ht="12.75">
      <c r="S52" s="311"/>
      <c r="T52" s="312"/>
      <c r="U52" s="313">
        <f>SUM(U50:U51)</f>
        <v>5834755</v>
      </c>
      <c r="V52" s="312"/>
      <c r="W52" s="312"/>
      <c r="X52" s="313">
        <f>SUM(X50:X51)</f>
        <v>5834625</v>
      </c>
      <c r="Y52" s="313">
        <f>SUM(Y50:Y51)</f>
        <v>130</v>
      </c>
      <c r="Z52" s="312"/>
      <c r="AA52" s="312"/>
      <c r="AC52" s="8"/>
      <c r="AD52" s="8"/>
    </row>
    <row r="53" spans="19:30" ht="12.75">
      <c r="S53" s="311"/>
      <c r="T53" s="312"/>
      <c r="U53" s="312"/>
      <c r="V53" s="312"/>
      <c r="W53" s="312"/>
      <c r="X53" s="313"/>
      <c r="Y53" s="313"/>
      <c r="Z53" s="312"/>
      <c r="AA53" s="312"/>
      <c r="AC53" s="8"/>
      <c r="AD53" s="8"/>
    </row>
    <row r="54" spans="19:30" ht="12.75">
      <c r="S54" s="311"/>
      <c r="T54" s="312"/>
      <c r="U54" s="312"/>
      <c r="V54" s="312"/>
      <c r="W54" s="312"/>
      <c r="X54" s="313"/>
      <c r="Y54" s="313"/>
      <c r="Z54" s="312"/>
      <c r="AA54" s="312"/>
      <c r="AC54" s="8"/>
      <c r="AD54" s="8"/>
    </row>
    <row r="55" spans="19:30" ht="12.75">
      <c r="S55" s="311"/>
      <c r="T55" s="312"/>
      <c r="U55" s="312" t="s">
        <v>127</v>
      </c>
      <c r="V55" s="312"/>
      <c r="W55" s="312"/>
      <c r="X55" s="313" t="s">
        <v>125</v>
      </c>
      <c r="Y55" s="313" t="s">
        <v>126</v>
      </c>
      <c r="Z55" s="312"/>
      <c r="AA55" s="312"/>
      <c r="AC55" s="8"/>
      <c r="AD55" s="8"/>
    </row>
    <row r="56" spans="19:27" ht="12.75">
      <c r="S56" s="311"/>
      <c r="T56" s="312" t="s">
        <v>10</v>
      </c>
      <c r="U56" s="313">
        <f>M18</f>
        <v>6680.2191</v>
      </c>
      <c r="V56" s="314">
        <f>U56/U59</f>
        <v>0.31890604388284005</v>
      </c>
      <c r="W56" s="312" t="s">
        <v>10</v>
      </c>
      <c r="X56" s="313">
        <f>I18</f>
        <v>6366.384818000001</v>
      </c>
      <c r="Y56" s="313">
        <f>K18</f>
        <v>313.83428200000003</v>
      </c>
      <c r="Z56" s="314">
        <f>X56/X59</f>
        <v>0.3357413650171604</v>
      </c>
      <c r="AA56" s="314">
        <f>Y56/Y59</f>
        <v>0.1580929219311881</v>
      </c>
    </row>
    <row r="57" spans="19:27" ht="12.75">
      <c r="S57" s="311"/>
      <c r="T57" s="312" t="s">
        <v>17</v>
      </c>
      <c r="U57" s="313">
        <f>M37</f>
        <v>14267.076281000001</v>
      </c>
      <c r="V57" s="314">
        <f>U57/U59</f>
        <v>0.6810939561171598</v>
      </c>
      <c r="W57" s="312" t="s">
        <v>17</v>
      </c>
      <c r="X57" s="313">
        <f>I37</f>
        <v>12595.785118000002</v>
      </c>
      <c r="Y57" s="313">
        <f>K37</f>
        <v>1671.2911629999999</v>
      </c>
      <c r="Z57" s="314">
        <f>X57/X59</f>
        <v>0.6642586349828397</v>
      </c>
      <c r="AA57" s="314">
        <f>Y57/Y59</f>
        <v>0.8419070780688119</v>
      </c>
    </row>
    <row r="58" spans="19:27" ht="12.75">
      <c r="S58" s="311"/>
      <c r="T58" s="312"/>
      <c r="U58" s="313"/>
      <c r="V58" s="314"/>
      <c r="W58" s="312"/>
      <c r="X58" s="313"/>
      <c r="Y58" s="313"/>
      <c r="Z58" s="314"/>
      <c r="AA58" s="314"/>
    </row>
    <row r="59" spans="19:27" ht="12.75">
      <c r="S59" s="311"/>
      <c r="T59" s="312"/>
      <c r="U59" s="313">
        <f>SUM(U56:U57)</f>
        <v>20947.295381000004</v>
      </c>
      <c r="V59" s="312"/>
      <c r="W59" s="312"/>
      <c r="X59" s="313">
        <f>SUM(X56:X57)</f>
        <v>18962.169936000002</v>
      </c>
      <c r="Y59" s="313">
        <f>SUM(Y56:Y57)</f>
        <v>1985.125445</v>
      </c>
      <c r="Z59" s="312"/>
      <c r="AA59" s="312"/>
    </row>
    <row r="60" spans="19:27" ht="12.75">
      <c r="S60" s="311"/>
      <c r="T60" s="312"/>
      <c r="U60" s="312"/>
      <c r="V60" s="312"/>
      <c r="W60" s="312"/>
      <c r="X60" s="312"/>
      <c r="Y60" s="312"/>
      <c r="Z60" s="312"/>
      <c r="AA60" s="312"/>
    </row>
    <row r="61" spans="19:27" ht="12.75">
      <c r="S61" s="311"/>
      <c r="T61" s="311"/>
      <c r="U61" s="311"/>
      <c r="V61" s="311"/>
      <c r="W61" s="311"/>
      <c r="X61" s="311"/>
      <c r="Y61" s="311"/>
      <c r="Z61" s="311"/>
      <c r="AA61" s="311"/>
    </row>
    <row r="62" spans="19:27" ht="12.75">
      <c r="S62" s="311"/>
      <c r="T62" s="311"/>
      <c r="U62" s="311"/>
      <c r="V62" s="311"/>
      <c r="W62" s="311"/>
      <c r="X62" s="311"/>
      <c r="Y62" s="311"/>
      <c r="Z62" s="311"/>
      <c r="AA62" s="311"/>
    </row>
    <row r="63" spans="12:27" ht="12.75">
      <c r="L63" s="3"/>
      <c r="S63" s="311"/>
      <c r="T63" s="311"/>
      <c r="U63" s="311"/>
      <c r="V63" s="311"/>
      <c r="W63" s="311"/>
      <c r="X63" s="311"/>
      <c r="Y63" s="311"/>
      <c r="Z63" s="311"/>
      <c r="AA63" s="311"/>
    </row>
    <row r="64" spans="19:27" ht="12.75">
      <c r="S64" s="311"/>
      <c r="T64" s="311"/>
      <c r="U64" s="311"/>
      <c r="V64" s="311"/>
      <c r="W64" s="311"/>
      <c r="X64" s="311"/>
      <c r="Y64" s="311"/>
      <c r="Z64" s="311"/>
      <c r="AA64" s="311"/>
    </row>
    <row r="65" spans="19:27" ht="12.75">
      <c r="S65" s="311"/>
      <c r="T65" s="311"/>
      <c r="U65" s="311"/>
      <c r="V65" s="311"/>
      <c r="W65" s="311"/>
      <c r="X65" s="311"/>
      <c r="Y65" s="311"/>
      <c r="Z65" s="311"/>
      <c r="AA65" s="311"/>
    </row>
    <row r="66" spans="19:27" ht="12.75">
      <c r="S66" s="311"/>
      <c r="T66" s="311"/>
      <c r="U66" s="311"/>
      <c r="V66" s="311"/>
      <c r="W66" s="311"/>
      <c r="X66" s="311"/>
      <c r="Y66" s="311"/>
      <c r="Z66" s="311"/>
      <c r="AA66" s="311"/>
    </row>
    <row r="68" spans="2:3" ht="12.75">
      <c r="B68" s="9"/>
      <c r="C68" s="1"/>
    </row>
    <row r="69" spans="2:3" ht="12.75">
      <c r="B69" s="9"/>
      <c r="C69" s="1"/>
    </row>
    <row r="70" ht="12.75">
      <c r="C70" s="1"/>
    </row>
    <row r="71" ht="12.75">
      <c r="B71" s="308"/>
    </row>
  </sheetData>
  <sheetProtection/>
  <mergeCells count="16">
    <mergeCell ref="A43:B43"/>
    <mergeCell ref="A22:A23"/>
    <mergeCell ref="B22:B23"/>
    <mergeCell ref="C22:H22"/>
    <mergeCell ref="I22:N22"/>
    <mergeCell ref="O22:P22"/>
    <mergeCell ref="B41:B42"/>
    <mergeCell ref="C41:H41"/>
    <mergeCell ref="I41:N41"/>
    <mergeCell ref="O41:P41"/>
    <mergeCell ref="A1:P1"/>
    <mergeCell ref="A5:A6"/>
    <mergeCell ref="B5:B6"/>
    <mergeCell ref="C5:H5"/>
    <mergeCell ref="I5:N5"/>
    <mergeCell ref="O5:P5"/>
  </mergeCells>
  <printOptions horizontalCentered="1" verticalCentered="1"/>
  <pageMargins left="0.7874015748031497" right="0.7874015748031497" top="0.78125" bottom="0.5905511811023623" header="0.17" footer="0.3937007874015748"/>
  <pageSetup fitToHeight="1" fitToWidth="1" horizontalDpi="600" verticalDpi="600" orientation="landscape" paperSize="9" scale="48" r:id="rId2"/>
  <ignoredErrors>
    <ignoredError sqref="M24 M29:M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Sandoval Ysela</cp:lastModifiedBy>
  <cp:lastPrinted>2014-07-23T21:30:50Z</cp:lastPrinted>
  <dcterms:created xsi:type="dcterms:W3CDTF">1999-03-16T15:51:45Z</dcterms:created>
  <dcterms:modified xsi:type="dcterms:W3CDTF">2014-07-23T21:34:03Z</dcterms:modified>
  <cp:category/>
  <cp:version/>
  <cp:contentType/>
  <cp:contentStatus/>
</cp:coreProperties>
</file>